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01.01.2012" sheetId="1" r:id="rId1"/>
  </sheets>
  <definedNames>
    <definedName name="_xlnm.Print_Titles" localSheetId="0">'01.01.2012'!$A:$A</definedName>
    <definedName name="_xlnm.Print_Area" localSheetId="0">'01.01.2012'!$A$1:$CQ$16</definedName>
  </definedNames>
  <calcPr fullCalcOnLoad="1"/>
</workbook>
</file>

<file path=xl/sharedStrings.xml><?xml version="1.0" encoding="utf-8"?>
<sst xmlns="http://schemas.openxmlformats.org/spreadsheetml/2006/main" count="213" uniqueCount="129">
  <si>
    <t>Бальная оценка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</si>
  <si>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</si>
  <si>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</si>
  <si>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</si>
  <si>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</si>
  <si>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</si>
  <si>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</si>
  <si>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</si>
  <si>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</si>
  <si>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</si>
  <si>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</si>
  <si>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>Нi - уточненный годовой план налоговых доходов по дополнительным нормативам отчислений</t>
  </si>
  <si>
    <t>Предельное значение индикатора</t>
  </si>
  <si>
    <t>≤0,05</t>
  </si>
  <si>
    <t>≤0,15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</si>
  <si>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</si>
  <si>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</si>
  <si>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</si>
  <si>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</si>
  <si>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color indexed="10"/>
        <rFont val="Times New Roman"/>
        <family val="1"/>
      </rPr>
      <t xml:space="preserve">                                         за отчетный период</t>
    </r>
  </si>
  <si>
    <r>
      <t xml:space="preserve">Р6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color indexed="10"/>
        <rFont val="Times New Roman"/>
        <family val="1"/>
      </rPr>
      <t xml:space="preserve">  </t>
    </r>
    <r>
      <rPr>
        <b/>
        <sz val="10"/>
        <color indexed="10"/>
        <rFont val="Times New Roman"/>
        <family val="1"/>
      </rPr>
      <t>за отчетный период</t>
    </r>
  </si>
  <si>
    <t>≤0</t>
  </si>
  <si>
    <r>
      <t xml:space="preserve">Р2 Соблюдение требований статьи 107 Бюджетного кодекса Российской Федерации по предельному объему муниципального долга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</si>
  <si>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Р3 Соблюдение верхнего предела муниципального долга, установленного решением о бюджете на соответствующий финансовый год  </t>
    </r>
    <r>
      <rPr>
        <sz val="9"/>
        <color indexed="10"/>
        <rFont val="Times New Roman"/>
        <family val="1"/>
      </rPr>
      <t xml:space="preserve">                      </t>
    </r>
    <r>
      <rPr>
        <b/>
        <sz val="9"/>
        <color indexed="10"/>
        <rFont val="Times New Roman"/>
        <family val="1"/>
      </rPr>
      <t>за отчетный год</t>
    </r>
  </si>
  <si>
    <t>2 Знаменское с/п</t>
  </si>
  <si>
    <t>4 Кугушергское с/п</t>
  </si>
  <si>
    <t>9 Сердежское с/п</t>
  </si>
  <si>
    <t>10 Шкаланское с/п</t>
  </si>
  <si>
    <t>5 Никольское с/п</t>
  </si>
  <si>
    <t>6 Никулятское с/п</t>
  </si>
  <si>
    <t>7 Опытнопольское с/п</t>
  </si>
  <si>
    <t>8 Салобелякское с/п</t>
  </si>
  <si>
    <t>3 Кугальское с/п</t>
  </si>
  <si>
    <t>1 Городское поселение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</si>
  <si>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поселения"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</si>
  <si>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t>Бi – уточненный годовой план доходов бюджета на конец отчетного периода</t>
  </si>
  <si>
    <t>Bi – уточненный годовой план безвозмездных поступлений на конец отчетного периода</t>
  </si>
  <si>
    <t>Аi- фактический объем заимствований i-го поселения в отчетном периоде</t>
  </si>
  <si>
    <t>Бi – размер дефицита местного бюджета на конец отчетного периода i-го поселения</t>
  </si>
  <si>
    <t>Аi – просроченная задолженность по ценным бумагам i-го поселения на конец отчетного периода</t>
  </si>
  <si>
    <t>Бi - просроченная задолженность по бюджетным кредитам, привлеченным в местный бюджет i-м поселениям, на конец отчетного периода;</t>
  </si>
  <si>
    <t>Bi - просроченная задолженность по кредитам, полученным i-м поселением от кредитных организаций, на конец отчетного периода;</t>
  </si>
  <si>
    <t>Дi - просроченная задолженность по гарантиям i-го поселения на конец отчетного периода</t>
  </si>
  <si>
    <t>Аi – фактический объем выплат по муниципальным гарантиям в i-м поселении на конец отчетного периода</t>
  </si>
  <si>
    <t>А4i  - исполнение по расходам i-го поселения в IV квартале текущего финансового года без учета расходов, произведенных за счет целевых средств, поступивших из районного бюджета</t>
  </si>
  <si>
    <t>А1i  - исполнение по расходам i-го поселения в I квартале текущего финансового года без учета расходов, произведенных за счет целевых средств, поступивших из районного бюджета</t>
  </si>
  <si>
    <t>А2i - исполнение по расходам i-го поселения во II квартале текущего финансового года без учета расходов, произведенных за счет целевых средств, поступивших из районого бюджета</t>
  </si>
  <si>
    <t>А3i  - исполнение по расходам i-го поселения в III квартале текущего финансового года без учета расходов, произведенных за счет целевых средств, поступивших израйонного бюджета</t>
  </si>
  <si>
    <t>Аi – объем просроченной кредиторской задолженности в i-м поселении на конец отчетного периода</t>
  </si>
  <si>
    <t>Поселения ИТОГО:</t>
  </si>
  <si>
    <t>Исполнитель:</t>
  </si>
  <si>
    <t>8-833-67-2-26-97</t>
  </si>
  <si>
    <t>Ястребкова Т.Н.</t>
  </si>
  <si>
    <t>Наименование поселения</t>
  </si>
  <si>
    <t>Приложение №2 к Порядку</t>
  </si>
  <si>
    <t xml:space="preserve">Начальник бюджетного отдела </t>
  </si>
  <si>
    <t>Расчет целевого значения индикатора  Аi/(Дi-Гi-Рi)</t>
  </si>
  <si>
    <t>Расчет целевого значения индикатора   Аi/(Бi-Вi-Нi)</t>
  </si>
  <si>
    <t>Расчет целевого значения индикатора  Аi/Вi</t>
  </si>
  <si>
    <t>Бальная оценка    1 если &lt;=1;    0 если&gt;1</t>
  </si>
  <si>
    <t>Расчет целевого значения индикатора   Аi/(Бi-Вi)</t>
  </si>
  <si>
    <t xml:space="preserve">Бальная оценка          1  если &lt;=0,15;   0 если &gt;0,15  </t>
  </si>
  <si>
    <t>Расчет целевого значения индикатора    Аi/(Бi+Вi)</t>
  </si>
  <si>
    <t>Бальная оценка                  1 если &lt;=1; 0 если &gt;1</t>
  </si>
  <si>
    <t>Расчет целевого значения индикатора  Аi/Бi</t>
  </si>
  <si>
    <t>Бальная оценка                  1 если &lt;=1;  0 если &gt;1</t>
  </si>
  <si>
    <t>Расчет целевого значения индикатора    Аi/Бi</t>
  </si>
  <si>
    <t>Расчет целевого значения индикатора     Аi+Бi+Вi+Дi</t>
  </si>
  <si>
    <t xml:space="preserve">Бальная оценка             -1 если &gt;0,     </t>
  </si>
  <si>
    <t>Бальная оценка                   1 если=0;    0 если &gt;0</t>
  </si>
  <si>
    <t>Расчет целевого значения индикатора     Аi/Бi</t>
  </si>
  <si>
    <t>Расчет целевого значения индикатора   А4i / ((А1i+А2i+А3i) / 3)</t>
  </si>
  <si>
    <t>Бальная оценка (1 если &gt;=0,7&lt;=1,3;      0,5 если &gt;=0,5&lt;0,7    &gt;1,3&lt;=1,5;    0 если &lt; 0,5&gt;1,5</t>
  </si>
  <si>
    <t>Бальная оценка         (-1&gt;0)</t>
  </si>
  <si>
    <t>Бальная оценка          (0;-1 если &gt;0)</t>
  </si>
  <si>
    <t>Расчет целевого значения индикатора     Пi+Бi+Оi+Сi+Чi</t>
  </si>
  <si>
    <t>Бальная оценка (0;  -1  если&gt;0)</t>
  </si>
  <si>
    <t>≤0,1</t>
  </si>
  <si>
    <r>
      <t xml:space="preserve">Р7 Сохранение на безопасном уровне долговой нагрузки в бюджете поселения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</si>
  <si>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t>Аi – объем муниципального долга поселения на конец отчетного финансового года</t>
  </si>
  <si>
    <t>Б i –фактический объем доходов бюджета за отчетный финансовый год в поселении без учета безвозмездных роступлений и налоговых доходов по дополнительным нормативам отчислений</t>
  </si>
  <si>
    <t>Бальная оценка                   0 если &lt;=60; -1 если &gt;60</t>
  </si>
  <si>
    <r>
      <t xml:space="preserve">Р8 Отсутствие просроченной задолженности по исполнению долговых обязательств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</si>
  <si>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t>Б2i – фактический объем предоставленных  муниципальных гарантий в i- поселении на конец отчетного периода</t>
  </si>
  <si>
    <t>Б1i - задолженность по предоставленным муниципальным гарантиям в i-м поселении на начало отчетного года</t>
  </si>
  <si>
    <t>Расчет целевого значения индикатора              Аi/(Б1i+Б2i)</t>
  </si>
  <si>
    <r>
      <t xml:space="preserve">Р9 Соотношение выплат по муниципальным гарантиям к общему объему предоставленных гарантий                       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</si>
  <si>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 xml:space="preserve">Бальная оценка                3 если &gt;=0,9;      2  если &gt;=0,7&lt;0,9;  0  если &gt;=0,5&lt;0,7;       -1 если &lt;0,5      </t>
  </si>
  <si>
    <r>
      <t xml:space="preserve">Р10 Удельный вес расходов бюджета, формируемых в рамках программ, в общем объеме расходов бюджета поселения                  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</si>
  <si>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 xml:space="preserve">Аi – исполнение бюджета i-го поселения за отчетный финансовый год  по налоговым и неналоговым доходам </t>
  </si>
  <si>
    <r>
      <t xml:space="preserve">Р11 Исполнение бюджета поселения по налоговым и неналоговым доходам  к первоначальному объему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</si>
  <si>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Бi – первоначальный план в соответствии с решением о бюджете на отчетный финансовый год по налоговым и неналоговым доходам в i-м поселении</t>
  </si>
  <si>
    <t>Бальная оценка                                                                  0 если &gt;=0,9&lt;=1,1,      -1 если   &lt;0,9&gt; 1,1</t>
  </si>
  <si>
    <r>
      <t xml:space="preserve">Р12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районного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</si>
  <si>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r>
      <t xml:space="preserve">Р13 Наличие просроченной кредиторской задолженности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</si>
  <si>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Аi – наличие фактов использования средств не по целевому назначению  установленных федеральными контрольными, областными контрольными и финансовыми органами, соответствующими органами муниципального финансового контроля Яранского района   (Количество)</t>
  </si>
  <si>
    <t>Бальная оценка (0 если &lt;5; 1 если =5)</t>
  </si>
  <si>
    <r>
      <t xml:space="preserve">Р14 Наличие фактов использования средств не по целевому назначению, установленных федеральными контрольными, областными контрольными и финансовыми органами, соответствующими органами муниципального финансового контроля Яранского района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</si>
  <si>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Р15 Размещение в средствах массовой информации и (или) на официальном сайте администрации (информационном стенде)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</si>
  <si>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Аi – наличие фактов нарушения организации бюджетного процесса, установленных в ходе контрольных мероприятий федеральных контрольных, областных контрольных и финансовых органов, соответствующих органов муниципального финансового контроля Яранского района</t>
  </si>
  <si>
    <t>Р 16 Наличие фактов нарушения организации бюджетного процесса, установленных в ходе контрольных мероприятий федеральных контрольных, областных контрольных и финансовых органов, соответствующих органов муниципального финансового контроля Яранского района</t>
  </si>
  <si>
    <t>Р 17 Динамика задолженности по налоговым платежам (без учета пеней и штрафных санкций) в поселении</t>
  </si>
  <si>
    <t>Аi –сумма задолженности по налоговым платежам (без учета пеней и штрафных санкций) в бюджет поселения на конец отчетного периода</t>
  </si>
  <si>
    <t>Бi –сумма задолженности по налоговым платежам (без учета пеней и штрафных санкций) в бюджет поселения на начало отчетного года</t>
  </si>
  <si>
    <t>Бальная оценка 1 если &lt;1; 0 если =1; -1 если &gt;1&lt;=1,5;  -2 если &gt;1,5</t>
  </si>
  <si>
    <t>Расчет целевого значения индикатора     Ai/Бi</t>
  </si>
  <si>
    <t>Р18 Составление проекта бюджета на очередной финансовый год и плановый период</t>
  </si>
  <si>
    <t>Аi – принятие в текущем году проекта бюджета на три года</t>
  </si>
  <si>
    <t>Р19  Своевременность представления бюджетной отчетности по перечню форм, входящих в состав месячной, квартальной и годовой отчетности</t>
  </si>
  <si>
    <t>Аi – наличие фактов нарушения сроков представления бюджетной отчетности</t>
  </si>
  <si>
    <t>Р20 Наличие муниципальных унитарных предприятий, в отношении которых введена процедура банкротства в текущем финансовом году</t>
  </si>
  <si>
    <t>Аi – наличие муниципальных унитарных предприятий, в отношении которых введена процедура банкротства в текущем финансовом году</t>
  </si>
  <si>
    <t>ИТОГО</t>
  </si>
  <si>
    <t>Бi – исполнение бюджета по расходам на конец отчетного периода</t>
  </si>
  <si>
    <t>Бi -фактическое поступление доходов бюджета поселения на конец отчетного периодда</t>
  </si>
  <si>
    <t>Bi – фактическое поступлениебезвозмездных поступлений на конец отчетного периода</t>
  </si>
  <si>
    <t>Аi- фактический объем муниципального долга на конец отчетного года</t>
  </si>
  <si>
    <t>Аi- фактический объем расходов на обслуживание муниципального долга на конец отчетного периода</t>
  </si>
  <si>
    <t>Б i –фактический  объем расходов бюджета поселения на конец отчетного периода</t>
  </si>
  <si>
    <t xml:space="preserve">Bi – фактическая сумма, направляемая в отчетном периоде на погашение долговых обязательств поселения </t>
  </si>
  <si>
    <t>Аi - уточненный план расходов на содержание органов местного самоуправления поселения</t>
  </si>
  <si>
    <t>Б i – утвержденный Правительством области норматив формирования расходов на содержание органов местного самоуправления поселения</t>
  </si>
  <si>
    <t>Бальная оценка                  O1 если &lt;=1;   0   если&gt;1</t>
  </si>
  <si>
    <t>Бальная оценка  1, если &lt;0,1 (0,5); 0, если &gt;0,1 (0,05)</t>
  </si>
  <si>
    <t>≤0,60</t>
  </si>
  <si>
    <t>Bi – фактический объем расходов поселения, осуществляемый за счет субвенций, предоставляемых из бюджетов другого уровня на конец отчетного периода (АК иВУ)</t>
  </si>
  <si>
    <t>Поломкина Л.Г.</t>
  </si>
  <si>
    <t>Мониторинг оценки  качества организации и осуществления бюджетного процесса по итогам   исполнения  бюджетов поселений Яранского района за  2011 год</t>
  </si>
  <si>
    <t>Аi – исполнение бюджета   по расходам, формируемым в рамках целевых программ, на конец отчетного периода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</si>
</sst>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0"/>
    <numFmt numFmtId="171" formatCode="0.000"/>
    <numFmt numFmtId="172" formatCode="0.00000"/>
    <numFmt numFmtId="173" formatCode="#,##0.000"/>
    <numFmt numFmtId="174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2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4" fillId="0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1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8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171" fontId="4" fillId="0" borderId="11" xfId="0" applyNumberFormat="1" applyFont="1" applyFill="1" applyBorder="1" applyAlignment="1">
      <alignment horizontal="center" vertical="top" wrapText="1"/>
    </xf>
    <xf numFmtId="171" fontId="4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0" fontId="4" fillId="0" borderId="1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4" fillId="0" borderId="12" xfId="0" applyNumberFormat="1" applyFont="1" applyFill="1" applyBorder="1" applyAlignment="1">
      <alignment horizontal="center" vertical="top" wrapText="1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171" fontId="0" fillId="0" borderId="0" xfId="0" applyNumberFormat="1" applyFont="1" applyFill="1" applyAlignment="1">
      <alignment horizontal="center"/>
    </xf>
    <xf numFmtId="0" fontId="2" fillId="7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0" applyNumberFormat="1" applyFont="1" applyFill="1" applyBorder="1" applyAlignment="1">
      <alignment horizontal="center"/>
    </xf>
    <xf numFmtId="171" fontId="2" fillId="24" borderId="13" xfId="0" applyNumberFormat="1" applyFont="1" applyFill="1" applyBorder="1" applyAlignment="1">
      <alignment horizontal="center"/>
    </xf>
    <xf numFmtId="171" fontId="0" fillId="24" borderId="1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71" fontId="0" fillId="24" borderId="10" xfId="0" applyNumberFormat="1" applyFill="1" applyBorder="1" applyAlignment="1">
      <alignment horizontal="center"/>
    </xf>
    <xf numFmtId="171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69" fontId="0" fillId="24" borderId="1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34" fillId="0" borderId="0" xfId="0" applyFont="1" applyFill="1" applyAlignment="1">
      <alignment vertical="center"/>
    </xf>
    <xf numFmtId="1" fontId="2" fillId="7" borderId="13" xfId="0" applyNumberFormat="1" applyFon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2" fontId="38" fillId="0" borderId="0" xfId="0" applyNumberFormat="1" applyFont="1" applyFill="1" applyAlignment="1">
      <alignment/>
    </xf>
    <xf numFmtId="171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4" fontId="38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8" fontId="38" fillId="0" borderId="0" xfId="0" applyNumberFormat="1" applyFont="1" applyFill="1" applyAlignment="1">
      <alignment/>
    </xf>
    <xf numFmtId="170" fontId="38" fillId="0" borderId="0" xfId="0" applyNumberFormat="1" applyFont="1" applyFill="1" applyAlignment="1">
      <alignment/>
    </xf>
    <xf numFmtId="1" fontId="38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0" fillId="0" borderId="10" xfId="0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169" fontId="38" fillId="0" borderId="0" xfId="0" applyNumberFormat="1" applyFont="1" applyFill="1" applyAlignment="1">
      <alignment/>
    </xf>
    <xf numFmtId="16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4" fontId="0" fillId="0" borderId="13" xfId="0" applyNumberForma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10" xfId="0" applyNumberFormat="1" applyFont="1" applyFill="1" applyBorder="1" applyAlignment="1">
      <alignment horizontal="right" vertical="top" shrinkToFit="1"/>
    </xf>
    <xf numFmtId="0" fontId="0" fillId="0" borderId="0" xfId="0" applyFont="1" applyAlignment="1">
      <alignment/>
    </xf>
    <xf numFmtId="0" fontId="4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171" fontId="2" fillId="24" borderId="10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69" fontId="2" fillId="2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68" fontId="4" fillId="0" borderId="10" xfId="0" applyNumberFormat="1" applyFont="1" applyFill="1" applyBorder="1" applyAlignment="1">
      <alignment horizontal="center" vertical="top" wrapText="1"/>
    </xf>
    <xf numFmtId="171" fontId="4" fillId="0" borderId="10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" fontId="0" fillId="0" borderId="14" xfId="0" applyNumberForma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justify" vertical="distributed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71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N6" sqref="AN6"/>
    </sheetView>
  </sheetViews>
  <sheetFormatPr defaultColWidth="9.00390625" defaultRowHeight="12.75"/>
  <cols>
    <col min="1" max="1" width="23.75390625" style="0" customWidth="1"/>
    <col min="2" max="2" width="11.75390625" style="0" bestFit="1" customWidth="1"/>
    <col min="19" max="19" width="10.75390625" style="0" bestFit="1" customWidth="1"/>
    <col min="41" max="41" width="12.375" style="0" customWidth="1"/>
    <col min="49" max="49" width="9.75390625" style="0" customWidth="1"/>
    <col min="55" max="55" width="9.625" style="0" customWidth="1"/>
    <col min="56" max="56" width="13.75390625" style="0" customWidth="1"/>
    <col min="58" max="58" width="14.375" style="0" customWidth="1"/>
    <col min="59" max="59" width="10.875" style="0" customWidth="1"/>
    <col min="61" max="61" width="11.375" style="0" customWidth="1"/>
    <col min="65" max="65" width="11.25390625" style="0" customWidth="1"/>
    <col min="74" max="74" width="15.125" style="0" customWidth="1"/>
    <col min="75" max="75" width="14.00390625" style="0" customWidth="1"/>
    <col min="83" max="83" width="16.375" style="0" customWidth="1"/>
    <col min="84" max="84" width="14.125" style="0" customWidth="1"/>
  </cols>
  <sheetData>
    <row r="1" spans="1:110" s="123" customFormat="1" ht="12.75">
      <c r="A1" s="110"/>
      <c r="B1" s="111"/>
      <c r="C1" s="111"/>
      <c r="D1" s="111"/>
      <c r="E1" s="112"/>
      <c r="F1" s="113"/>
      <c r="G1" s="112"/>
      <c r="H1" s="114"/>
      <c r="I1" s="111"/>
      <c r="J1" s="111"/>
      <c r="K1" s="111"/>
      <c r="L1" s="116"/>
      <c r="M1" s="116" t="s">
        <v>54</v>
      </c>
      <c r="N1" s="114"/>
      <c r="O1" s="115"/>
      <c r="P1" s="116"/>
      <c r="Q1" s="114"/>
      <c r="R1" s="111"/>
      <c r="S1" s="111"/>
      <c r="T1" s="113"/>
      <c r="U1" s="112"/>
      <c r="V1" s="114"/>
      <c r="W1" s="117"/>
      <c r="X1" s="111"/>
      <c r="Y1" s="111"/>
      <c r="Z1" s="113"/>
      <c r="AA1" s="111"/>
      <c r="AB1" s="113"/>
      <c r="AC1" s="110"/>
      <c r="AD1" s="118"/>
      <c r="AE1" s="111"/>
      <c r="AF1" s="113"/>
      <c r="AG1" s="119"/>
      <c r="AH1" s="114"/>
      <c r="AI1" s="111"/>
      <c r="AJ1" s="111"/>
      <c r="AK1" s="113"/>
      <c r="AL1" s="111"/>
      <c r="AM1" s="111"/>
      <c r="AN1" s="111"/>
      <c r="AO1" s="111"/>
      <c r="AP1" s="120"/>
      <c r="AQ1" s="114"/>
      <c r="AR1" s="114"/>
      <c r="AS1" s="111"/>
      <c r="AT1" s="111"/>
      <c r="AU1" s="111"/>
      <c r="AV1" s="111"/>
      <c r="AW1" s="111"/>
      <c r="AX1" s="111"/>
      <c r="AY1" s="114"/>
      <c r="AZ1" s="111"/>
      <c r="BA1" s="111"/>
      <c r="BB1" s="111"/>
      <c r="BC1" s="111"/>
      <c r="BD1" s="121"/>
      <c r="BE1" s="112"/>
      <c r="BF1" s="111"/>
      <c r="BG1" s="111"/>
      <c r="BH1" s="113"/>
      <c r="BI1" s="111"/>
      <c r="BJ1" s="111"/>
      <c r="BK1" s="111"/>
      <c r="BL1" s="113"/>
      <c r="BM1" s="114"/>
      <c r="BN1" s="111"/>
      <c r="BO1" s="111"/>
      <c r="BP1" s="113"/>
      <c r="BQ1" s="114"/>
      <c r="BR1" s="114"/>
      <c r="BS1" s="114"/>
      <c r="BT1" s="111"/>
      <c r="BU1" s="111"/>
      <c r="BV1" s="122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</row>
    <row r="2" spans="1:110" ht="36.75" customHeight="1">
      <c r="A2" s="67"/>
      <c r="B2" s="134" t="s">
        <v>127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9"/>
      <c r="Q2" s="19"/>
      <c r="R2" s="6"/>
      <c r="S2" s="6"/>
      <c r="T2" s="20"/>
      <c r="U2" s="11"/>
      <c r="V2" s="19"/>
      <c r="W2" s="21"/>
      <c r="X2" s="6"/>
      <c r="Y2" s="6"/>
      <c r="Z2" s="20"/>
      <c r="AA2" s="6"/>
      <c r="AB2" s="20"/>
      <c r="AC2" s="6"/>
      <c r="AD2" s="22"/>
      <c r="AE2" s="6"/>
      <c r="AF2" s="20"/>
      <c r="AG2" s="23"/>
      <c r="AH2" s="19"/>
      <c r="AI2" s="6"/>
      <c r="AJ2" s="6"/>
      <c r="AK2" s="20"/>
      <c r="AL2" s="6"/>
      <c r="AM2" s="6"/>
      <c r="AN2" s="6"/>
      <c r="AO2" s="6"/>
      <c r="AP2" s="9"/>
      <c r="AQ2" s="19"/>
      <c r="AR2" s="19"/>
      <c r="AS2" s="6"/>
      <c r="AT2" s="6"/>
      <c r="AU2" s="6"/>
      <c r="AV2" s="6"/>
      <c r="AW2" s="6"/>
      <c r="AX2" s="6"/>
      <c r="AY2" s="19"/>
      <c r="AZ2" s="6"/>
      <c r="BA2" s="6"/>
      <c r="BB2" s="6"/>
      <c r="BC2" s="6"/>
      <c r="BD2" s="40"/>
      <c r="BE2" s="11"/>
      <c r="BF2" s="6"/>
      <c r="BG2" s="6"/>
      <c r="BH2" s="20"/>
      <c r="BI2" s="6"/>
      <c r="BJ2" s="6"/>
      <c r="BK2" s="6"/>
      <c r="BL2" s="20"/>
      <c r="BM2" s="19"/>
      <c r="BN2" s="6"/>
      <c r="BO2" s="6"/>
      <c r="BP2" s="20"/>
      <c r="BQ2" s="19"/>
      <c r="BR2" s="19"/>
      <c r="BS2" s="19"/>
      <c r="BT2" s="6"/>
      <c r="BU2" s="6"/>
      <c r="BV2" s="42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</row>
    <row r="3" spans="1:110" ht="45" customHeight="1">
      <c r="A3" s="129" t="s">
        <v>53</v>
      </c>
      <c r="B3" s="132" t="s">
        <v>34</v>
      </c>
      <c r="C3" s="132"/>
      <c r="D3" s="132"/>
      <c r="E3" s="132"/>
      <c r="F3" s="132"/>
      <c r="G3" s="132"/>
      <c r="H3" s="132"/>
      <c r="I3" s="133" t="s">
        <v>22</v>
      </c>
      <c r="J3" s="133"/>
      <c r="K3" s="133"/>
      <c r="L3" s="133"/>
      <c r="M3" s="133"/>
      <c r="N3" s="133"/>
      <c r="O3" s="133"/>
      <c r="P3" s="133"/>
      <c r="Q3" s="133"/>
      <c r="R3" s="132" t="s">
        <v>23</v>
      </c>
      <c r="S3" s="132"/>
      <c r="T3" s="132"/>
      <c r="U3" s="132"/>
      <c r="V3" s="132"/>
      <c r="W3" s="132" t="s">
        <v>18</v>
      </c>
      <c r="X3" s="132"/>
      <c r="Y3" s="132"/>
      <c r="Z3" s="132"/>
      <c r="AA3" s="132"/>
      <c r="AB3" s="132"/>
      <c r="AC3" s="132" t="s">
        <v>19</v>
      </c>
      <c r="AD3" s="132"/>
      <c r="AE3" s="132"/>
      <c r="AF3" s="132"/>
      <c r="AG3" s="132"/>
      <c r="AH3" s="132"/>
      <c r="AI3" s="132" t="s">
        <v>20</v>
      </c>
      <c r="AJ3" s="132"/>
      <c r="AK3" s="132"/>
      <c r="AL3" s="132"/>
      <c r="AM3" s="132"/>
      <c r="AN3" s="132" t="s">
        <v>78</v>
      </c>
      <c r="AO3" s="132"/>
      <c r="AP3" s="132"/>
      <c r="AQ3" s="132"/>
      <c r="AR3" s="132"/>
      <c r="AS3" s="132" t="s">
        <v>82</v>
      </c>
      <c r="AT3" s="132"/>
      <c r="AU3" s="132"/>
      <c r="AV3" s="132"/>
      <c r="AW3" s="132"/>
      <c r="AX3" s="132"/>
      <c r="AY3" s="132"/>
      <c r="AZ3" s="132" t="s">
        <v>86</v>
      </c>
      <c r="BA3" s="132"/>
      <c r="BB3" s="132"/>
      <c r="BC3" s="132"/>
      <c r="BD3" s="132"/>
      <c r="BE3" s="132"/>
      <c r="BF3" s="132" t="s">
        <v>88</v>
      </c>
      <c r="BG3" s="132"/>
      <c r="BH3" s="132"/>
      <c r="BI3" s="132"/>
      <c r="BJ3" s="132" t="s">
        <v>90</v>
      </c>
      <c r="BK3" s="132"/>
      <c r="BL3" s="132"/>
      <c r="BM3" s="132"/>
      <c r="BN3" s="132" t="s">
        <v>93</v>
      </c>
      <c r="BO3" s="132"/>
      <c r="BP3" s="132"/>
      <c r="BQ3" s="132"/>
      <c r="BR3" s="132"/>
      <c r="BS3" s="132"/>
      <c r="BT3" s="132" t="s">
        <v>94</v>
      </c>
      <c r="BU3" s="132"/>
      <c r="BV3" s="132" t="s">
        <v>97</v>
      </c>
      <c r="BW3" s="132"/>
      <c r="BX3" s="132" t="s">
        <v>98</v>
      </c>
      <c r="BY3" s="132"/>
      <c r="BZ3" s="132"/>
      <c r="CA3" s="132"/>
      <c r="CB3" s="132"/>
      <c r="CC3" s="132"/>
      <c r="CD3" s="132"/>
      <c r="CE3" s="132" t="s">
        <v>100</v>
      </c>
      <c r="CF3" s="132"/>
      <c r="CG3" s="132" t="s">
        <v>101</v>
      </c>
      <c r="CH3" s="132"/>
      <c r="CI3" s="132"/>
      <c r="CJ3" s="132"/>
      <c r="CK3" s="132" t="s">
        <v>106</v>
      </c>
      <c r="CL3" s="132"/>
      <c r="CM3" s="132" t="s">
        <v>108</v>
      </c>
      <c r="CN3" s="132"/>
      <c r="CO3" s="132" t="s">
        <v>110</v>
      </c>
      <c r="CP3" s="132"/>
      <c r="CQ3" s="135" t="s">
        <v>112</v>
      </c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</row>
    <row r="4" spans="1:110" ht="243" customHeight="1">
      <c r="A4" s="130"/>
      <c r="B4" s="2" t="s">
        <v>6</v>
      </c>
      <c r="C4" s="2" t="s">
        <v>7</v>
      </c>
      <c r="D4" s="2" t="s">
        <v>8</v>
      </c>
      <c r="E4" s="12" t="s">
        <v>9</v>
      </c>
      <c r="F4" s="24" t="s">
        <v>56</v>
      </c>
      <c r="G4" s="12" t="s">
        <v>12</v>
      </c>
      <c r="H4" s="2" t="s">
        <v>123</v>
      </c>
      <c r="I4" s="2" t="s">
        <v>10</v>
      </c>
      <c r="J4" s="2" t="s">
        <v>35</v>
      </c>
      <c r="K4" s="2" t="s">
        <v>114</v>
      </c>
      <c r="L4" s="24" t="s">
        <v>36</v>
      </c>
      <c r="M4" s="24" t="s">
        <v>115</v>
      </c>
      <c r="N4" s="2" t="s">
        <v>11</v>
      </c>
      <c r="O4" s="24" t="s">
        <v>57</v>
      </c>
      <c r="P4" s="2" t="s">
        <v>12</v>
      </c>
      <c r="Q4" s="2" t="s">
        <v>122</v>
      </c>
      <c r="R4" s="3" t="s">
        <v>116</v>
      </c>
      <c r="S4" s="3" t="s">
        <v>17</v>
      </c>
      <c r="T4" s="25" t="s">
        <v>58</v>
      </c>
      <c r="U4" s="8" t="s">
        <v>12</v>
      </c>
      <c r="V4" s="3" t="s">
        <v>59</v>
      </c>
      <c r="W4" s="5" t="s">
        <v>117</v>
      </c>
      <c r="X4" s="3" t="s">
        <v>118</v>
      </c>
      <c r="Y4" s="3" t="s">
        <v>125</v>
      </c>
      <c r="Z4" s="25" t="s">
        <v>60</v>
      </c>
      <c r="AA4" s="3" t="s">
        <v>12</v>
      </c>
      <c r="AB4" s="25" t="s">
        <v>61</v>
      </c>
      <c r="AC4" s="85" t="s">
        <v>37</v>
      </c>
      <c r="AD4" s="124" t="s">
        <v>38</v>
      </c>
      <c r="AE4" s="85" t="s">
        <v>119</v>
      </c>
      <c r="AF4" s="125" t="s">
        <v>62</v>
      </c>
      <c r="AG4" s="85" t="s">
        <v>12</v>
      </c>
      <c r="AH4" s="125" t="s">
        <v>63</v>
      </c>
      <c r="AI4" s="3" t="s">
        <v>120</v>
      </c>
      <c r="AJ4" s="3" t="s">
        <v>121</v>
      </c>
      <c r="AK4" s="24" t="s">
        <v>64</v>
      </c>
      <c r="AL4" s="2" t="s">
        <v>12</v>
      </c>
      <c r="AM4" s="25" t="s">
        <v>65</v>
      </c>
      <c r="AN4" s="3" t="s">
        <v>79</v>
      </c>
      <c r="AO4" s="3" t="s">
        <v>80</v>
      </c>
      <c r="AP4" s="3" t="s">
        <v>66</v>
      </c>
      <c r="AQ4" s="2" t="s">
        <v>12</v>
      </c>
      <c r="AR4" s="25" t="s">
        <v>81</v>
      </c>
      <c r="AS4" s="3" t="s">
        <v>39</v>
      </c>
      <c r="AT4" s="3" t="s">
        <v>40</v>
      </c>
      <c r="AU4" s="3" t="s">
        <v>41</v>
      </c>
      <c r="AV4" s="3" t="s">
        <v>42</v>
      </c>
      <c r="AW4" s="3" t="s">
        <v>67</v>
      </c>
      <c r="AX4" s="2" t="s">
        <v>12</v>
      </c>
      <c r="AY4" s="3" t="s">
        <v>68</v>
      </c>
      <c r="AZ4" s="3" t="s">
        <v>43</v>
      </c>
      <c r="BA4" s="3" t="s">
        <v>84</v>
      </c>
      <c r="BB4" s="3" t="s">
        <v>83</v>
      </c>
      <c r="BC4" s="3" t="s">
        <v>85</v>
      </c>
      <c r="BD4" s="2" t="s">
        <v>12</v>
      </c>
      <c r="BE4" s="25" t="s">
        <v>69</v>
      </c>
      <c r="BF4" s="3" t="s">
        <v>128</v>
      </c>
      <c r="BG4" s="3" t="s">
        <v>113</v>
      </c>
      <c r="BH4" s="25" t="s">
        <v>70</v>
      </c>
      <c r="BI4" s="25" t="s">
        <v>87</v>
      </c>
      <c r="BJ4" s="3" t="s">
        <v>89</v>
      </c>
      <c r="BK4" s="3" t="s">
        <v>91</v>
      </c>
      <c r="BL4" s="25" t="s">
        <v>66</v>
      </c>
      <c r="BM4" s="3" t="s">
        <v>92</v>
      </c>
      <c r="BN4" s="3" t="s">
        <v>44</v>
      </c>
      <c r="BO4" s="3" t="s">
        <v>45</v>
      </c>
      <c r="BP4" s="25" t="s">
        <v>46</v>
      </c>
      <c r="BQ4" s="3" t="s">
        <v>47</v>
      </c>
      <c r="BR4" s="3" t="s">
        <v>71</v>
      </c>
      <c r="BS4" s="3" t="s">
        <v>72</v>
      </c>
      <c r="BT4" s="3" t="s">
        <v>48</v>
      </c>
      <c r="BU4" s="3" t="s">
        <v>73</v>
      </c>
      <c r="BV4" s="43" t="s">
        <v>95</v>
      </c>
      <c r="BW4" s="3" t="s">
        <v>74</v>
      </c>
      <c r="BX4" s="37" t="s">
        <v>1</v>
      </c>
      <c r="BY4" s="37" t="s">
        <v>2</v>
      </c>
      <c r="BZ4" s="37" t="s">
        <v>3</v>
      </c>
      <c r="CA4" s="37" t="s">
        <v>4</v>
      </c>
      <c r="CB4" s="85" t="s">
        <v>5</v>
      </c>
      <c r="CC4" s="3" t="s">
        <v>75</v>
      </c>
      <c r="CD4" s="3" t="s">
        <v>96</v>
      </c>
      <c r="CE4" s="37" t="s">
        <v>99</v>
      </c>
      <c r="CF4" s="3" t="s">
        <v>76</v>
      </c>
      <c r="CG4" s="37" t="s">
        <v>102</v>
      </c>
      <c r="CH4" s="37" t="s">
        <v>103</v>
      </c>
      <c r="CI4" s="3" t="s">
        <v>105</v>
      </c>
      <c r="CJ4" s="3" t="s">
        <v>104</v>
      </c>
      <c r="CK4" s="37" t="s">
        <v>107</v>
      </c>
      <c r="CL4" s="3" t="s">
        <v>0</v>
      </c>
      <c r="CM4" s="37" t="s">
        <v>109</v>
      </c>
      <c r="CN4" s="3" t="s">
        <v>0</v>
      </c>
      <c r="CO4" s="37" t="s">
        <v>111</v>
      </c>
      <c r="CP4" s="3" t="s">
        <v>0</v>
      </c>
      <c r="CQ4" s="135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</row>
    <row r="5" spans="1:110" s="109" customFormat="1" ht="14.25">
      <c r="A5" s="99" t="s">
        <v>49</v>
      </c>
      <c r="B5" s="100">
        <f>SUM(B6:B15)</f>
        <v>7659.4</v>
      </c>
      <c r="C5" s="100">
        <f>SUM(C6:C15)</f>
        <v>46078.90000000001</v>
      </c>
      <c r="D5" s="100">
        <f>SUM(D6:D15)</f>
        <v>22742.600000000002</v>
      </c>
      <c r="E5" s="100">
        <f>SUM(E6:E15)</f>
        <v>0</v>
      </c>
      <c r="F5" s="51"/>
      <c r="G5" s="39"/>
      <c r="H5" s="68"/>
      <c r="I5" s="100">
        <f aca="true" t="shared" si="0" ref="I5:N5">SUM(I6:I15)</f>
        <v>8500</v>
      </c>
      <c r="J5" s="100">
        <f t="shared" si="0"/>
        <v>45180.600000000006</v>
      </c>
      <c r="K5" s="100">
        <f t="shared" si="0"/>
        <v>46078.90000000001</v>
      </c>
      <c r="L5" s="100">
        <f t="shared" si="0"/>
        <v>22784.100000000002</v>
      </c>
      <c r="M5" s="100">
        <f t="shared" si="0"/>
        <v>22742.600000000002</v>
      </c>
      <c r="N5" s="100">
        <f t="shared" si="0"/>
        <v>0</v>
      </c>
      <c r="O5" s="101"/>
      <c r="P5" s="39"/>
      <c r="Q5" s="47"/>
      <c r="R5" s="100">
        <f>SUM(R6:R15)</f>
        <v>8500</v>
      </c>
      <c r="S5" s="102">
        <f>SUM(S6:S15)</f>
        <v>8500</v>
      </c>
      <c r="T5" s="101"/>
      <c r="U5" s="39"/>
      <c r="V5" s="47"/>
      <c r="W5" s="103">
        <f>SUM(W6:W15)</f>
        <v>29.7</v>
      </c>
      <c r="X5" s="103">
        <f>SUM(X6:X15)</f>
        <v>53887.1</v>
      </c>
      <c r="Y5" s="103">
        <f>SUM(Y6:Y15)</f>
        <v>586.1999999999999</v>
      </c>
      <c r="Z5" s="101"/>
      <c r="AA5" s="39"/>
      <c r="AB5" s="47"/>
      <c r="AC5" s="102">
        <f>SUM(AC6:AC15)</f>
        <v>6500</v>
      </c>
      <c r="AD5" s="100">
        <f>SUM(AD6:AD15)</f>
        <v>7659.4</v>
      </c>
      <c r="AE5" s="102">
        <f>SUM(AE6:AE15)</f>
        <v>500</v>
      </c>
      <c r="AF5" s="101"/>
      <c r="AG5" s="39"/>
      <c r="AH5" s="47"/>
      <c r="AI5" s="104">
        <f>SUM(AI6:AI15)</f>
        <v>12402.000000000002</v>
      </c>
      <c r="AJ5" s="104">
        <f>SUM(AJ6:AJ15)</f>
        <v>12921</v>
      </c>
      <c r="AK5" s="101"/>
      <c r="AL5" s="39"/>
      <c r="AM5" s="47"/>
      <c r="AN5" s="102">
        <f>SUM(AN6:AN15)</f>
        <v>8500</v>
      </c>
      <c r="AO5" s="100">
        <f>SUM(AO6:AO15)</f>
        <v>23336.300000000007</v>
      </c>
      <c r="AP5" s="65"/>
      <c r="AQ5" s="39"/>
      <c r="AR5" s="47"/>
      <c r="AS5" s="29"/>
      <c r="AT5" s="29"/>
      <c r="AU5" s="29"/>
      <c r="AV5" s="29"/>
      <c r="AW5" s="39"/>
      <c r="AX5" s="39"/>
      <c r="AY5" s="47"/>
      <c r="AZ5" s="104">
        <f>SUM(AZ6:AZ15)</f>
        <v>0</v>
      </c>
      <c r="BA5" s="104">
        <f>SUM(BA6:BA15)</f>
        <v>1600</v>
      </c>
      <c r="BB5" s="104">
        <f>SUM(BB6:BB15)</f>
        <v>10500</v>
      </c>
      <c r="BC5" s="105"/>
      <c r="BD5" s="39"/>
      <c r="BE5" s="47"/>
      <c r="BF5" s="106">
        <f>SUM(BF6:BF15)</f>
        <v>36571.8</v>
      </c>
      <c r="BG5" s="106">
        <f>SUM(BG6:BG15)</f>
        <v>53337.799999999996</v>
      </c>
      <c r="BH5" s="101"/>
      <c r="BI5" s="47"/>
      <c r="BJ5" s="104">
        <f>SUM(BJ6:BJ15)</f>
        <v>23336.300000000007</v>
      </c>
      <c r="BK5" s="29">
        <f>SUM(BK6:BK15)</f>
        <v>18599.499999999996</v>
      </c>
      <c r="BL5" s="101"/>
      <c r="BM5" s="47"/>
      <c r="BN5" s="29">
        <f>SUM(BN6:BN15)</f>
        <v>20460.400000000005</v>
      </c>
      <c r="BO5" s="106">
        <f>SUM(BO6:BO15)</f>
        <v>6750.700000000001</v>
      </c>
      <c r="BP5" s="106">
        <f>SUM(BP6:BP15)</f>
        <v>7778.070000000001</v>
      </c>
      <c r="BQ5" s="104">
        <f>SUM(BQ6:BQ15)</f>
        <v>10028.000000000002</v>
      </c>
      <c r="BR5" s="65"/>
      <c r="BS5" s="47"/>
      <c r="BT5" s="29">
        <f>SUM(BT6:BT15)</f>
        <v>0</v>
      </c>
      <c r="BU5" s="47"/>
      <c r="BV5" s="107">
        <v>0</v>
      </c>
      <c r="BW5" s="47"/>
      <c r="BX5" s="29">
        <f>SUM(BX6:BX15)</f>
        <v>6</v>
      </c>
      <c r="BY5" s="29">
        <f>SUM(BY6:BY15)</f>
        <v>10</v>
      </c>
      <c r="BZ5" s="29">
        <f>SUM(BZ6:BZ15)</f>
        <v>10</v>
      </c>
      <c r="CA5" s="29">
        <f>SUM(CA6:CA15)</f>
        <v>10</v>
      </c>
      <c r="CB5" s="29">
        <f>SUM(CB6:CB15)</f>
        <v>8</v>
      </c>
      <c r="CC5" s="39"/>
      <c r="CD5" s="47"/>
      <c r="CE5" s="29">
        <f>SUM(CE6:CE15)</f>
        <v>0</v>
      </c>
      <c r="CF5" s="47"/>
      <c r="CG5" s="29">
        <f>SUM(CG6:CG15)</f>
        <v>4356</v>
      </c>
      <c r="CH5" s="29">
        <f>SUM(CH6:CH15)</f>
        <v>3998</v>
      </c>
      <c r="CI5" s="29"/>
      <c r="CJ5" s="47">
        <f>IF(CI5&lt;1,1,IF(CI5=1,0,IF(AND(CI5&gt;1,CI5&lt;=1.5),-1,-2)))</f>
        <v>1</v>
      </c>
      <c r="CK5" s="29">
        <f>SUM(CK6:CK15)</f>
        <v>1</v>
      </c>
      <c r="CL5" s="47"/>
      <c r="CM5" s="29">
        <f>SUM(CM6:CM15)</f>
        <v>0</v>
      </c>
      <c r="CN5" s="47"/>
      <c r="CO5" s="29">
        <f>SUM(CO6:CO15)</f>
        <v>0</v>
      </c>
      <c r="CP5" s="47"/>
      <c r="CQ5" s="108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</row>
    <row r="6" spans="1:110" ht="15">
      <c r="A6" s="71" t="s">
        <v>33</v>
      </c>
      <c r="B6" s="14">
        <v>7491.2</v>
      </c>
      <c r="C6" s="14">
        <v>33087</v>
      </c>
      <c r="D6" s="14">
        <v>14242.5</v>
      </c>
      <c r="E6" s="28">
        <v>0</v>
      </c>
      <c r="F6" s="51">
        <f aca="true" t="shared" si="1" ref="F6:F15">(B6)/(C6-D6-E6)</f>
        <v>0.39752712993181033</v>
      </c>
      <c r="G6" s="39" t="s">
        <v>77</v>
      </c>
      <c r="H6" s="68">
        <f aca="true" t="shared" si="2" ref="H6:H15">IF(F6&lt;=0.05,1,0)</f>
        <v>0</v>
      </c>
      <c r="I6" s="14">
        <v>8500</v>
      </c>
      <c r="J6" s="15">
        <v>32500.3</v>
      </c>
      <c r="K6" s="14">
        <v>33087</v>
      </c>
      <c r="L6" s="16">
        <v>14284.1</v>
      </c>
      <c r="M6" s="14">
        <v>14242.5</v>
      </c>
      <c r="N6" s="28">
        <v>0</v>
      </c>
      <c r="O6" s="52">
        <f>I6/(J6-L6-N6)</f>
        <v>0.4666176260691034</v>
      </c>
      <c r="P6" s="39" t="s">
        <v>15</v>
      </c>
      <c r="Q6" s="47">
        <f>IF(O6&lt;=0.5,1,0)</f>
        <v>1</v>
      </c>
      <c r="R6" s="14">
        <v>8500</v>
      </c>
      <c r="S6" s="30">
        <v>8500</v>
      </c>
      <c r="T6" s="54">
        <f>IF(R6&gt;0,S6/R6,0)</f>
        <v>1</v>
      </c>
      <c r="U6" s="39" t="s">
        <v>16</v>
      </c>
      <c r="V6" s="47">
        <f>IF(T6&lt;=1,1,0)</f>
        <v>1</v>
      </c>
      <c r="W6" s="16">
        <v>29.7</v>
      </c>
      <c r="X6" s="92">
        <v>40673.7</v>
      </c>
      <c r="Y6" s="14">
        <v>21.3</v>
      </c>
      <c r="Z6" s="54">
        <f>W6/(X6-Y6)</f>
        <v>0.0007305841721521977</v>
      </c>
      <c r="AA6" s="39" t="s">
        <v>14</v>
      </c>
      <c r="AB6" s="47">
        <f aca="true" t="shared" si="3" ref="AB6:AB15">IF(Z6&lt;=0.15,1,0)</f>
        <v>1</v>
      </c>
      <c r="AC6" s="30">
        <v>6500</v>
      </c>
      <c r="AD6" s="14">
        <v>7491.2</v>
      </c>
      <c r="AE6" s="30">
        <v>500</v>
      </c>
      <c r="AF6" s="54">
        <f>IF(AD6+AE6&gt;0,AC6/(AD6+AE6),0)</f>
        <v>0.8133947342076284</v>
      </c>
      <c r="AG6" s="39" t="s">
        <v>16</v>
      </c>
      <c r="AH6" s="47">
        <f>IF(AC6&lt;=(AD6+AE6),1,0)</f>
        <v>1</v>
      </c>
      <c r="AI6" s="17">
        <v>4553</v>
      </c>
      <c r="AJ6" s="17">
        <v>4553</v>
      </c>
      <c r="AK6" s="54">
        <f>AI6/AJ6</f>
        <v>1</v>
      </c>
      <c r="AL6" s="39" t="s">
        <v>16</v>
      </c>
      <c r="AM6" s="47">
        <f aca="true" t="shared" si="4" ref="AM6:AM15">IF(AK6&lt;=1,1,0)</f>
        <v>1</v>
      </c>
      <c r="AN6" s="30">
        <v>8500</v>
      </c>
      <c r="AO6" s="14">
        <f>160.9+18681.7</f>
        <v>18842.600000000002</v>
      </c>
      <c r="AP6" s="61">
        <f>AN6/AO6</f>
        <v>0.45110547376688986</v>
      </c>
      <c r="AQ6" s="39" t="s">
        <v>124</v>
      </c>
      <c r="AR6" s="47">
        <f>IF(AP6&lt;=0.6,0,-1)</f>
        <v>0</v>
      </c>
      <c r="AS6" s="30">
        <v>0</v>
      </c>
      <c r="AT6" s="30">
        <v>0</v>
      </c>
      <c r="AU6" s="30">
        <v>0</v>
      </c>
      <c r="AV6" s="30">
        <v>0</v>
      </c>
      <c r="AW6" s="62">
        <f aca="true" t="shared" si="5" ref="AW6:AW15">AS6+AT6+AU6+AV6</f>
        <v>0</v>
      </c>
      <c r="AX6" s="39">
        <v>0</v>
      </c>
      <c r="AY6" s="47">
        <f>IF(AW6&gt;0,-1,0)</f>
        <v>0</v>
      </c>
      <c r="AZ6" s="30">
        <v>0</v>
      </c>
      <c r="BA6" s="30">
        <v>1600</v>
      </c>
      <c r="BB6" s="69">
        <v>10500</v>
      </c>
      <c r="BC6" s="63">
        <f>AZ6/(BA6+BB6)</f>
        <v>0</v>
      </c>
      <c r="BD6" s="39" t="s">
        <v>21</v>
      </c>
      <c r="BE6" s="47">
        <f>IF(AZ6=0,1,0)</f>
        <v>1</v>
      </c>
      <c r="BF6" s="17">
        <f>14783.5+3892.3+5721</f>
        <v>24396.8</v>
      </c>
      <c r="BG6" s="92">
        <v>40578.2</v>
      </c>
      <c r="BH6" s="55">
        <f aca="true" t="shared" si="6" ref="BH6:BH15">BF6/BG6</f>
        <v>0.6012292314592564</v>
      </c>
      <c r="BI6" s="47">
        <f>IF(BH6&gt;=0.9,3,IF(BH6&gt;=0.7,2,0)+IF(BH6&lt;0.5,-1,0))</f>
        <v>0</v>
      </c>
      <c r="BJ6" s="17">
        <f>18681.7+160.9</f>
        <v>18842.600000000002</v>
      </c>
      <c r="BK6" s="17">
        <v>15769.8</v>
      </c>
      <c r="BL6" s="54">
        <f>BJ6/BK6</f>
        <v>1.1948534540704385</v>
      </c>
      <c r="BM6" s="47">
        <f>IF(AND(BL6&gt;=0.9,BL6&lt;=1.1),0,-1)</f>
        <v>-1</v>
      </c>
      <c r="BN6" s="17">
        <v>16796.2</v>
      </c>
      <c r="BO6" s="18">
        <v>4744.3</v>
      </c>
      <c r="BP6" s="16">
        <v>5004.57</v>
      </c>
      <c r="BQ6" s="97">
        <v>7644.4</v>
      </c>
      <c r="BR6" s="65">
        <f>BN6/((BO6+BP6+BQ6)/3)</f>
        <v>2.897017064646269</v>
      </c>
      <c r="BS6" s="47">
        <f>IF(AND(BR6&gt;=0.7,BR6&lt;=1.3),1,IF(OR(AND(BR6&gt;=0.5,BR6&lt;0.7),AND(BR6&gt;1.3,BR6&lt;=1.5)),0.5,0))</f>
        <v>0</v>
      </c>
      <c r="BT6" s="17">
        <v>0</v>
      </c>
      <c r="BU6" s="47">
        <f aca="true" t="shared" si="7" ref="BU6:BU15">IF(BT6&gt;0,-1,0)</f>
        <v>0</v>
      </c>
      <c r="BV6" s="44">
        <v>0</v>
      </c>
      <c r="BW6" s="47">
        <f>IF(BV6&gt;0,-1,0)</f>
        <v>0</v>
      </c>
      <c r="BX6" s="17">
        <v>1</v>
      </c>
      <c r="BY6" s="17">
        <v>1</v>
      </c>
      <c r="BZ6" s="17">
        <v>1</v>
      </c>
      <c r="CA6" s="17">
        <v>1</v>
      </c>
      <c r="CB6" s="17">
        <v>1</v>
      </c>
      <c r="CC6" s="39">
        <f>BX6+BY6+BZ6+CA6+CB6</f>
        <v>5</v>
      </c>
      <c r="CD6" s="47">
        <f>IF(CC6&gt;=5,1,0)</f>
        <v>1</v>
      </c>
      <c r="CE6" s="18">
        <v>0</v>
      </c>
      <c r="CF6" s="47">
        <f>IF(CE6&gt;0,-1,0)</f>
        <v>0</v>
      </c>
      <c r="CG6" s="18">
        <v>2789</v>
      </c>
      <c r="CH6" s="18">
        <v>2721</v>
      </c>
      <c r="CI6" s="17">
        <f>CG6/CH6</f>
        <v>1.0249908122013967</v>
      </c>
      <c r="CJ6" s="47">
        <f>IF(CI6&lt;1,1,IF(CI6=1,0,IF(AND(CI6&gt;1,CI6&lt;=1.5),-1,-2)))</f>
        <v>-1</v>
      </c>
      <c r="CK6" s="17">
        <v>1</v>
      </c>
      <c r="CL6" s="47">
        <f>IF(CK6&gt;0,1,0)</f>
        <v>1</v>
      </c>
      <c r="CM6" s="17">
        <v>0</v>
      </c>
      <c r="CN6" s="47">
        <f>IF(CM6&gt;0,-1,0)</f>
        <v>0</v>
      </c>
      <c r="CO6" s="17">
        <v>0</v>
      </c>
      <c r="CP6" s="47">
        <f>IF(CO6&gt;0,-1,0)</f>
        <v>0</v>
      </c>
      <c r="CQ6" s="91">
        <f>H6+Q6+V6+AB6+AH6+AR6+AY6+BE12+BE6+BI6+BM6+BS6+BU6+BW6+CD6+CF6+CJ6+CL6+CN6+CP6</f>
        <v>6</v>
      </c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</row>
    <row r="7" spans="1:110" ht="15">
      <c r="A7" s="71" t="s">
        <v>24</v>
      </c>
      <c r="B7" s="14"/>
      <c r="C7" s="14">
        <v>1723.8</v>
      </c>
      <c r="D7" s="14">
        <v>711.8</v>
      </c>
      <c r="E7" s="28">
        <v>0</v>
      </c>
      <c r="F7" s="51">
        <f t="shared" si="1"/>
        <v>0</v>
      </c>
      <c r="G7" s="39" t="s">
        <v>13</v>
      </c>
      <c r="H7" s="68">
        <f t="shared" si="2"/>
        <v>1</v>
      </c>
      <c r="I7" s="14"/>
      <c r="J7" s="15">
        <v>1651.2</v>
      </c>
      <c r="K7" s="14">
        <v>1723.8</v>
      </c>
      <c r="L7" s="16">
        <v>711.8</v>
      </c>
      <c r="M7" s="14">
        <v>711.8</v>
      </c>
      <c r="N7" s="58">
        <v>0</v>
      </c>
      <c r="O7" s="52">
        <f>I7/(J7-L7-N7)</f>
        <v>0</v>
      </c>
      <c r="P7" s="39" t="s">
        <v>15</v>
      </c>
      <c r="Q7" s="47">
        <f>IF(O7&lt;=0.5,1,0)</f>
        <v>1</v>
      </c>
      <c r="R7" s="14"/>
      <c r="S7" s="30">
        <v>0</v>
      </c>
      <c r="T7" s="54">
        <f aca="true" t="shared" si="8" ref="T7:T15">IF(R8&gt;0,S8/R8,0)</f>
        <v>0</v>
      </c>
      <c r="U7" s="39" t="s">
        <v>16</v>
      </c>
      <c r="V7" s="47">
        <f aca="true" t="shared" si="9" ref="V7:V15">IF(T7&lt;=1,1,0)</f>
        <v>1</v>
      </c>
      <c r="W7" s="16"/>
      <c r="X7" s="92">
        <v>1642.9</v>
      </c>
      <c r="Y7" s="14">
        <v>114.4</v>
      </c>
      <c r="Z7" s="54">
        <f aca="true" t="shared" si="10" ref="Z7:Z15">W7/(X7-Y7)</f>
        <v>0</v>
      </c>
      <c r="AA7" s="39" t="s">
        <v>14</v>
      </c>
      <c r="AB7" s="47">
        <f t="shared" si="3"/>
        <v>1</v>
      </c>
      <c r="AC7" s="30"/>
      <c r="AD7" s="14"/>
      <c r="AE7" s="30"/>
      <c r="AF7" s="54">
        <f>IF(AD7+AE7&gt;0,AC7/(AD7+AE7),0)</f>
        <v>0</v>
      </c>
      <c r="AG7" s="39" t="s">
        <v>16</v>
      </c>
      <c r="AH7" s="47">
        <f aca="true" t="shared" si="11" ref="AH7:AH15">IF(AC7&lt;=(AD7+AE7),1,0)</f>
        <v>1</v>
      </c>
      <c r="AI7" s="17">
        <v>817.7</v>
      </c>
      <c r="AJ7" s="17">
        <v>901</v>
      </c>
      <c r="AK7" s="54">
        <f aca="true" t="shared" si="12" ref="AK7:AK15">AI7/AJ7</f>
        <v>0.9075471698113208</v>
      </c>
      <c r="AL7" s="39" t="s">
        <v>16</v>
      </c>
      <c r="AM7" s="47">
        <f t="shared" si="4"/>
        <v>1</v>
      </c>
      <c r="AN7" s="30">
        <v>0</v>
      </c>
      <c r="AO7" s="14">
        <v>1011.9</v>
      </c>
      <c r="AP7" s="61">
        <f aca="true" t="shared" si="13" ref="AP7:AP15">AN7/AO7</f>
        <v>0</v>
      </c>
      <c r="AQ7" s="39" t="s">
        <v>124</v>
      </c>
      <c r="AR7" s="47">
        <f aca="true" t="shared" si="14" ref="AR7:AR15">IF(AP7&lt;=0.6,0,-1)</f>
        <v>0</v>
      </c>
      <c r="AS7" s="30">
        <v>0</v>
      </c>
      <c r="AT7" s="30">
        <v>0</v>
      </c>
      <c r="AU7" s="30">
        <v>0</v>
      </c>
      <c r="AV7" s="30">
        <v>0</v>
      </c>
      <c r="AW7" s="62">
        <f t="shared" si="5"/>
        <v>0</v>
      </c>
      <c r="AX7" s="39">
        <v>0</v>
      </c>
      <c r="AY7" s="47">
        <f aca="true" t="shared" si="15" ref="AY7:AY15">IF(AW7&gt;0,-1,0)</f>
        <v>0</v>
      </c>
      <c r="AZ7" s="30">
        <v>0</v>
      </c>
      <c r="BA7" s="30"/>
      <c r="BB7" s="30"/>
      <c r="BC7" s="63" t="e">
        <f>AZ7/(BA7+BB7)</f>
        <v>#DIV/0!</v>
      </c>
      <c r="BD7" s="39" t="s">
        <v>21</v>
      </c>
      <c r="BE7" s="47">
        <f aca="true" t="shared" si="16" ref="BE7:BE15">IF(AZ7=0,1,0)</f>
        <v>1</v>
      </c>
      <c r="BF7" s="17">
        <v>1455.4</v>
      </c>
      <c r="BG7" s="92">
        <v>1617.1</v>
      </c>
      <c r="BH7" s="55">
        <f t="shared" si="6"/>
        <v>0.9000061839094676</v>
      </c>
      <c r="BI7" s="47">
        <f aca="true" t="shared" si="17" ref="BI7:BI15">IF(BH7&gt;=0.9,3,IF(BH7&gt;=0.7,2,0)+IF(BH7&lt;0.5,-1,0))</f>
        <v>3</v>
      </c>
      <c r="BJ7" s="17">
        <v>1011.9</v>
      </c>
      <c r="BK7" s="17">
        <v>427.8</v>
      </c>
      <c r="BL7" s="54">
        <f aca="true" t="shared" si="18" ref="BL7:BL15">BJ7/BK7</f>
        <v>2.365357643758766</v>
      </c>
      <c r="BM7" s="47">
        <f aca="true" t="shared" si="19" ref="BM7:BM15">IF(AND(BL7&gt;=0.9,BL7&lt;=1.1),0,-1)</f>
        <v>-1</v>
      </c>
      <c r="BN7" s="17">
        <v>533.2</v>
      </c>
      <c r="BO7" s="18">
        <v>249.5</v>
      </c>
      <c r="BP7" s="16">
        <v>320.06</v>
      </c>
      <c r="BQ7" s="97">
        <v>393</v>
      </c>
      <c r="BR7" s="65">
        <f aca="true" t="shared" si="20" ref="BR7:BR15">BN7/((BO7+BP7+BQ7)/3)</f>
        <v>1.6618184840425536</v>
      </c>
      <c r="BS7" s="47">
        <f aca="true" t="shared" si="21" ref="BS7:BS15">IF(AND(BR7&gt;=0.7,BR7&lt;=1.3),1,IF(OR(AND(BR7&gt;=0.5,BR7&lt;0.7),AND(BR7&gt;1.3,BR7&lt;=1.5)),0.5,0))</f>
        <v>0</v>
      </c>
      <c r="BT7" s="17">
        <v>0</v>
      </c>
      <c r="BU7" s="47">
        <f t="shared" si="7"/>
        <v>0</v>
      </c>
      <c r="BV7" s="44">
        <v>0</v>
      </c>
      <c r="BW7" s="47">
        <f aca="true" t="shared" si="22" ref="BW7:BW15">IF(BV7&gt;0,-1,0)</f>
        <v>0</v>
      </c>
      <c r="BX7" s="17">
        <v>0</v>
      </c>
      <c r="BY7" s="17">
        <v>1</v>
      </c>
      <c r="BZ7" s="17">
        <v>1</v>
      </c>
      <c r="CA7" s="17">
        <v>1</v>
      </c>
      <c r="CB7" s="17">
        <v>1</v>
      </c>
      <c r="CC7" s="39">
        <f>BX7+BY7+BZ7+CA7+CB7</f>
        <v>4</v>
      </c>
      <c r="CD7" s="47">
        <f aca="true" t="shared" si="23" ref="CD7:CD15">IF(CC7&gt;=5,1,0)</f>
        <v>0</v>
      </c>
      <c r="CE7" s="18">
        <v>0</v>
      </c>
      <c r="CF7" s="47">
        <f aca="true" t="shared" si="24" ref="CF7:CF15">IF(CE7&gt;0,-1,0)</f>
        <v>0</v>
      </c>
      <c r="CG7" s="18">
        <v>250</v>
      </c>
      <c r="CH7" s="17">
        <v>144</v>
      </c>
      <c r="CI7" s="17">
        <f aca="true" t="shared" si="25" ref="CI7:CI15">CG7/CH7</f>
        <v>1.7361111111111112</v>
      </c>
      <c r="CJ7" s="47">
        <f aca="true" t="shared" si="26" ref="CJ7:CJ15">IF(CI7&lt;1,1,IF(CI7=1,0,IF(AND(CI7&gt;1,CI7&lt;=1.5),-1,-2)))</f>
        <v>-2</v>
      </c>
      <c r="CK7" s="17">
        <v>0</v>
      </c>
      <c r="CL7" s="47">
        <f aca="true" t="shared" si="27" ref="CL7:CL15">IF(CK7&gt;0,1,0)</f>
        <v>0</v>
      </c>
      <c r="CM7" s="17">
        <v>0</v>
      </c>
      <c r="CN7" s="47">
        <f aca="true" t="shared" si="28" ref="CN7:CN15">IF(CM7&gt;0,-1,0)</f>
        <v>0</v>
      </c>
      <c r="CO7" s="17">
        <v>0</v>
      </c>
      <c r="CP7" s="47">
        <f aca="true" t="shared" si="29" ref="CP7:CP15">IF(CO7&gt;0,-1,0)</f>
        <v>0</v>
      </c>
      <c r="CQ7" s="91">
        <f aca="true" t="shared" si="30" ref="CQ7:CQ15">H7+Q7+V7+AB7+AH7+AR7+AY7+BE13+BE7+BI7+BM7+BS7+BU7+BW7+CD7+CF7+CJ7+CL7+CN7+CP7</f>
        <v>7</v>
      </c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110" ht="15">
      <c r="A8" s="71" t="s">
        <v>32</v>
      </c>
      <c r="B8" s="14"/>
      <c r="C8" s="14">
        <v>1451.6</v>
      </c>
      <c r="D8" s="14">
        <v>1053.1</v>
      </c>
      <c r="E8" s="28">
        <v>0</v>
      </c>
      <c r="F8" s="51">
        <f t="shared" si="1"/>
        <v>0</v>
      </c>
      <c r="G8" s="39" t="s">
        <v>13</v>
      </c>
      <c r="H8" s="68">
        <f t="shared" si="2"/>
        <v>1</v>
      </c>
      <c r="I8" s="14"/>
      <c r="J8" s="15">
        <v>1415.3</v>
      </c>
      <c r="K8" s="14">
        <v>1451.6</v>
      </c>
      <c r="L8" s="16">
        <v>1053.1</v>
      </c>
      <c r="M8" s="14">
        <v>1053.1</v>
      </c>
      <c r="N8" s="28">
        <v>0</v>
      </c>
      <c r="O8" s="52">
        <f aca="true" t="shared" si="31" ref="O8:O15">I8/(J8-L8-N8)</f>
        <v>0</v>
      </c>
      <c r="P8" s="39" t="s">
        <v>15</v>
      </c>
      <c r="Q8" s="47">
        <f>IF(O8&lt;=0.5,1,0)</f>
        <v>1</v>
      </c>
      <c r="R8" s="14"/>
      <c r="S8" s="30">
        <v>0</v>
      </c>
      <c r="T8" s="54">
        <f t="shared" si="8"/>
        <v>0</v>
      </c>
      <c r="U8" s="39" t="s">
        <v>16</v>
      </c>
      <c r="V8" s="47">
        <f t="shared" si="9"/>
        <v>1</v>
      </c>
      <c r="W8" s="16"/>
      <c r="X8" s="92">
        <v>1414</v>
      </c>
      <c r="Y8" s="14">
        <v>48.1</v>
      </c>
      <c r="Z8" s="54">
        <f t="shared" si="10"/>
        <v>0</v>
      </c>
      <c r="AA8" s="39" t="s">
        <v>14</v>
      </c>
      <c r="AB8" s="47">
        <f t="shared" si="3"/>
        <v>1</v>
      </c>
      <c r="AC8" s="30"/>
      <c r="AD8" s="14"/>
      <c r="AE8" s="30"/>
      <c r="AF8" s="54">
        <f aca="true" t="shared" si="32" ref="AF8:AF15">IF(AD8+AE8&gt;0,AC8/(AD8+AE8),0)</f>
        <v>0</v>
      </c>
      <c r="AG8" s="39" t="s">
        <v>16</v>
      </c>
      <c r="AH8" s="47">
        <f t="shared" si="11"/>
        <v>1</v>
      </c>
      <c r="AI8" s="17">
        <v>934</v>
      </c>
      <c r="AJ8" s="17">
        <v>939</v>
      </c>
      <c r="AK8" s="54">
        <f t="shared" si="12"/>
        <v>0.9946751863684771</v>
      </c>
      <c r="AL8" s="39" t="s">
        <v>16</v>
      </c>
      <c r="AM8" s="47">
        <f t="shared" si="4"/>
        <v>1</v>
      </c>
      <c r="AN8" s="30">
        <v>0</v>
      </c>
      <c r="AO8" s="14">
        <v>400.3</v>
      </c>
      <c r="AP8" s="61">
        <f t="shared" si="13"/>
        <v>0</v>
      </c>
      <c r="AQ8" s="39" t="s">
        <v>124</v>
      </c>
      <c r="AR8" s="47">
        <f t="shared" si="14"/>
        <v>0</v>
      </c>
      <c r="AS8" s="30">
        <v>0</v>
      </c>
      <c r="AT8" s="30">
        <v>0</v>
      </c>
      <c r="AU8" s="30">
        <v>0</v>
      </c>
      <c r="AV8" s="30">
        <v>0</v>
      </c>
      <c r="AW8" s="62">
        <f t="shared" si="5"/>
        <v>0</v>
      </c>
      <c r="AX8" s="39">
        <v>0</v>
      </c>
      <c r="AY8" s="47">
        <f t="shared" si="15"/>
        <v>0</v>
      </c>
      <c r="AZ8" s="30">
        <v>0</v>
      </c>
      <c r="BA8" s="30"/>
      <c r="BB8" s="30"/>
      <c r="BC8" s="63" t="e">
        <f aca="true" t="shared" si="33" ref="BC8:BC15">AZ8/(BA8+BB8)</f>
        <v>#DIV/0!</v>
      </c>
      <c r="BD8" s="39" t="s">
        <v>21</v>
      </c>
      <c r="BE8" s="47">
        <f t="shared" si="16"/>
        <v>1</v>
      </c>
      <c r="BF8" s="17">
        <v>1336.7</v>
      </c>
      <c r="BG8" s="92">
        <v>1346</v>
      </c>
      <c r="BH8" s="55">
        <f t="shared" si="6"/>
        <v>0.9930906389301635</v>
      </c>
      <c r="BI8" s="47">
        <f t="shared" si="17"/>
        <v>3</v>
      </c>
      <c r="BJ8" s="17">
        <v>400.3</v>
      </c>
      <c r="BK8" s="17">
        <v>190.2</v>
      </c>
      <c r="BL8" s="54">
        <f t="shared" si="18"/>
        <v>2.1046267087276553</v>
      </c>
      <c r="BM8" s="47">
        <f t="shared" si="19"/>
        <v>-1</v>
      </c>
      <c r="BN8" s="17">
        <v>429.3</v>
      </c>
      <c r="BO8" s="18">
        <v>228.3</v>
      </c>
      <c r="BP8" s="16">
        <v>299.8</v>
      </c>
      <c r="BQ8" s="97">
        <v>228.5</v>
      </c>
      <c r="BR8" s="65">
        <f t="shared" si="20"/>
        <v>1.7022204599524187</v>
      </c>
      <c r="BS8" s="47">
        <f t="shared" si="21"/>
        <v>0</v>
      </c>
      <c r="BT8" s="17">
        <v>0</v>
      </c>
      <c r="BU8" s="47">
        <f t="shared" si="7"/>
        <v>0</v>
      </c>
      <c r="BV8" s="44">
        <v>0</v>
      </c>
      <c r="BW8" s="47">
        <f t="shared" si="22"/>
        <v>0</v>
      </c>
      <c r="BX8" s="17">
        <v>1</v>
      </c>
      <c r="BY8" s="17">
        <v>1</v>
      </c>
      <c r="BZ8" s="17">
        <v>1</v>
      </c>
      <c r="CA8" s="17">
        <v>1</v>
      </c>
      <c r="CB8" s="17">
        <v>1</v>
      </c>
      <c r="CC8" s="39">
        <f>BX8+BY8+BZ8+CA8+CB8</f>
        <v>5</v>
      </c>
      <c r="CD8" s="47">
        <f t="shared" si="23"/>
        <v>1</v>
      </c>
      <c r="CE8" s="18">
        <v>0</v>
      </c>
      <c r="CF8" s="47">
        <f t="shared" si="24"/>
        <v>0</v>
      </c>
      <c r="CG8" s="18">
        <v>88</v>
      </c>
      <c r="CH8" s="17">
        <v>55</v>
      </c>
      <c r="CI8" s="17">
        <f t="shared" si="25"/>
        <v>1.6</v>
      </c>
      <c r="CJ8" s="47">
        <f t="shared" si="26"/>
        <v>-2</v>
      </c>
      <c r="CK8" s="17">
        <v>0</v>
      </c>
      <c r="CL8" s="47">
        <f t="shared" si="27"/>
        <v>0</v>
      </c>
      <c r="CM8" s="17">
        <v>0</v>
      </c>
      <c r="CN8" s="47">
        <f t="shared" si="28"/>
        <v>0</v>
      </c>
      <c r="CO8" s="17">
        <v>0</v>
      </c>
      <c r="CP8" s="47">
        <f t="shared" si="29"/>
        <v>0</v>
      </c>
      <c r="CQ8" s="91">
        <f t="shared" si="30"/>
        <v>8</v>
      </c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0" ht="15">
      <c r="A9" s="71" t="s">
        <v>25</v>
      </c>
      <c r="B9" s="48"/>
      <c r="C9" s="28">
        <v>993.3</v>
      </c>
      <c r="D9" s="48">
        <v>689.5</v>
      </c>
      <c r="E9" s="28">
        <v>0</v>
      </c>
      <c r="F9" s="51">
        <f t="shared" si="1"/>
        <v>0</v>
      </c>
      <c r="G9" s="39" t="s">
        <v>13</v>
      </c>
      <c r="H9" s="68">
        <f t="shared" si="2"/>
        <v>1</v>
      </c>
      <c r="I9" s="48"/>
      <c r="J9" s="60">
        <v>986.6</v>
      </c>
      <c r="K9" s="28">
        <v>993.3</v>
      </c>
      <c r="L9" s="58">
        <v>689.4</v>
      </c>
      <c r="M9" s="48">
        <v>689.5</v>
      </c>
      <c r="N9" s="28">
        <v>0</v>
      </c>
      <c r="O9" s="55">
        <f t="shared" si="31"/>
        <v>0</v>
      </c>
      <c r="P9" s="56" t="s">
        <v>15</v>
      </c>
      <c r="Q9" s="57">
        <f>IF(O9&lt;=1,1,0)</f>
        <v>1</v>
      </c>
      <c r="R9" s="48"/>
      <c r="S9" s="59">
        <v>0</v>
      </c>
      <c r="T9" s="54">
        <f t="shared" si="8"/>
        <v>0</v>
      </c>
      <c r="U9" s="56" t="s">
        <v>16</v>
      </c>
      <c r="V9" s="47">
        <f t="shared" si="9"/>
        <v>1</v>
      </c>
      <c r="W9" s="58"/>
      <c r="X9" s="93">
        <v>1030</v>
      </c>
      <c r="Y9" s="48">
        <v>48</v>
      </c>
      <c r="Z9" s="55">
        <f t="shared" si="10"/>
        <v>0</v>
      </c>
      <c r="AA9" s="56" t="s">
        <v>14</v>
      </c>
      <c r="AB9" s="57">
        <f t="shared" si="3"/>
        <v>1</v>
      </c>
      <c r="AC9" s="30"/>
      <c r="AD9" s="48"/>
      <c r="AE9" s="59"/>
      <c r="AF9" s="54">
        <f t="shared" si="32"/>
        <v>0</v>
      </c>
      <c r="AG9" s="39" t="s">
        <v>16</v>
      </c>
      <c r="AH9" s="47">
        <f t="shared" si="11"/>
        <v>1</v>
      </c>
      <c r="AI9" s="18">
        <v>800.6</v>
      </c>
      <c r="AJ9" s="18">
        <v>897</v>
      </c>
      <c r="AK9" s="55">
        <f t="shared" si="12"/>
        <v>0.8925306577480491</v>
      </c>
      <c r="AL9" s="39" t="s">
        <v>16</v>
      </c>
      <c r="AM9" s="47">
        <f t="shared" si="4"/>
        <v>1</v>
      </c>
      <c r="AN9" s="30">
        <v>0</v>
      </c>
      <c r="AO9" s="48">
        <v>303.9</v>
      </c>
      <c r="AP9" s="61">
        <f t="shared" si="13"/>
        <v>0</v>
      </c>
      <c r="AQ9" s="39" t="s">
        <v>124</v>
      </c>
      <c r="AR9" s="47">
        <f t="shared" si="14"/>
        <v>0</v>
      </c>
      <c r="AS9" s="30">
        <v>0</v>
      </c>
      <c r="AT9" s="30">
        <v>0</v>
      </c>
      <c r="AU9" s="30">
        <v>0</v>
      </c>
      <c r="AV9" s="30">
        <v>0</v>
      </c>
      <c r="AW9" s="56">
        <f t="shared" si="5"/>
        <v>0</v>
      </c>
      <c r="AX9" s="39">
        <v>0</v>
      </c>
      <c r="AY9" s="47">
        <f t="shared" si="15"/>
        <v>0</v>
      </c>
      <c r="AZ9" s="30">
        <v>0</v>
      </c>
      <c r="BA9" s="30"/>
      <c r="BB9" s="30"/>
      <c r="BC9" s="63" t="e">
        <f t="shared" si="33"/>
        <v>#DIV/0!</v>
      </c>
      <c r="BD9" s="39" t="s">
        <v>21</v>
      </c>
      <c r="BE9" s="47">
        <f t="shared" si="16"/>
        <v>1</v>
      </c>
      <c r="BF9" s="18">
        <v>954.3</v>
      </c>
      <c r="BG9" s="93">
        <v>962.3</v>
      </c>
      <c r="BH9" s="55">
        <f t="shared" si="6"/>
        <v>0.9916865842252935</v>
      </c>
      <c r="BI9" s="47">
        <f t="shared" si="17"/>
        <v>3</v>
      </c>
      <c r="BJ9" s="18">
        <v>303.9</v>
      </c>
      <c r="BK9" s="18">
        <v>249.1</v>
      </c>
      <c r="BL9" s="55">
        <f t="shared" si="18"/>
        <v>1.2199919710959453</v>
      </c>
      <c r="BM9" s="47">
        <f t="shared" si="19"/>
        <v>-1</v>
      </c>
      <c r="BN9" s="18">
        <v>288.9</v>
      </c>
      <c r="BO9" s="18">
        <v>190.6</v>
      </c>
      <c r="BP9" s="58">
        <v>243.77</v>
      </c>
      <c r="BQ9" s="97">
        <v>190.9</v>
      </c>
      <c r="BR9" s="65">
        <f t="shared" si="20"/>
        <v>1.386121195643482</v>
      </c>
      <c r="BS9" s="57">
        <f t="shared" si="21"/>
        <v>0.5</v>
      </c>
      <c r="BT9" s="18">
        <v>0</v>
      </c>
      <c r="BU9" s="47">
        <f t="shared" si="7"/>
        <v>0</v>
      </c>
      <c r="BV9" s="44">
        <v>0</v>
      </c>
      <c r="BW9" s="47">
        <f t="shared" si="22"/>
        <v>0</v>
      </c>
      <c r="BX9" s="18">
        <v>1</v>
      </c>
      <c r="BY9" s="18">
        <v>1</v>
      </c>
      <c r="BZ9" s="18">
        <v>1</v>
      </c>
      <c r="CA9" s="17">
        <v>1</v>
      </c>
      <c r="CB9" s="17">
        <v>1</v>
      </c>
      <c r="CC9" s="39">
        <f>BX9+BY9+BZ9+CA9+CB9</f>
        <v>5</v>
      </c>
      <c r="CD9" s="47">
        <f t="shared" si="23"/>
        <v>1</v>
      </c>
      <c r="CE9" s="18">
        <v>0</v>
      </c>
      <c r="CF9" s="47">
        <f t="shared" si="24"/>
        <v>0</v>
      </c>
      <c r="CG9" s="18">
        <v>216</v>
      </c>
      <c r="CH9" s="18">
        <v>213</v>
      </c>
      <c r="CI9" s="17">
        <f t="shared" si="25"/>
        <v>1.0140845070422535</v>
      </c>
      <c r="CJ9" s="47">
        <f t="shared" si="26"/>
        <v>-1</v>
      </c>
      <c r="CK9" s="18">
        <v>0</v>
      </c>
      <c r="CL9" s="47">
        <f t="shared" si="27"/>
        <v>0</v>
      </c>
      <c r="CM9" s="17">
        <v>0</v>
      </c>
      <c r="CN9" s="47">
        <f t="shared" si="28"/>
        <v>0</v>
      </c>
      <c r="CO9" s="18">
        <v>0</v>
      </c>
      <c r="CP9" s="47">
        <f t="shared" si="29"/>
        <v>0</v>
      </c>
      <c r="CQ9" s="91">
        <f t="shared" si="30"/>
        <v>9.5</v>
      </c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6"/>
    </row>
    <row r="10" spans="1:110" ht="15">
      <c r="A10" s="71" t="s">
        <v>28</v>
      </c>
      <c r="B10" s="14"/>
      <c r="C10" s="27">
        <v>2144.3</v>
      </c>
      <c r="D10" s="14">
        <v>1611.8</v>
      </c>
      <c r="E10" s="28">
        <v>0</v>
      </c>
      <c r="F10" s="51">
        <f t="shared" si="1"/>
        <v>0</v>
      </c>
      <c r="G10" s="39" t="s">
        <v>13</v>
      </c>
      <c r="H10" s="68">
        <f t="shared" si="2"/>
        <v>1</v>
      </c>
      <c r="I10" s="14"/>
      <c r="J10" s="15">
        <v>2053.8</v>
      </c>
      <c r="K10" s="27">
        <v>2144.3</v>
      </c>
      <c r="L10" s="16">
        <v>1611.8</v>
      </c>
      <c r="M10" s="14">
        <v>1611.8</v>
      </c>
      <c r="N10" s="28">
        <v>0</v>
      </c>
      <c r="O10" s="52">
        <f t="shared" si="31"/>
        <v>0</v>
      </c>
      <c r="P10" s="39" t="s">
        <v>15</v>
      </c>
      <c r="Q10" s="47">
        <f>IF(O10&lt;=0.5,1,0)</f>
        <v>1</v>
      </c>
      <c r="R10" s="14"/>
      <c r="S10" s="30">
        <v>0</v>
      </c>
      <c r="T10" s="54">
        <f t="shared" si="8"/>
        <v>0</v>
      </c>
      <c r="U10" s="39" t="s">
        <v>16</v>
      </c>
      <c r="V10" s="47">
        <f t="shared" si="9"/>
        <v>1</v>
      </c>
      <c r="W10" s="16"/>
      <c r="X10" s="92">
        <v>2242.3</v>
      </c>
      <c r="Y10" s="14">
        <v>114.6</v>
      </c>
      <c r="Z10" s="54">
        <f t="shared" si="10"/>
        <v>0</v>
      </c>
      <c r="AA10" s="39" t="s">
        <v>14</v>
      </c>
      <c r="AB10" s="47">
        <f t="shared" si="3"/>
        <v>1</v>
      </c>
      <c r="AC10" s="30"/>
      <c r="AD10" s="14"/>
      <c r="AE10" s="30"/>
      <c r="AF10" s="54">
        <f t="shared" si="32"/>
        <v>0</v>
      </c>
      <c r="AG10" s="39" t="s">
        <v>16</v>
      </c>
      <c r="AH10" s="47">
        <f t="shared" si="11"/>
        <v>1</v>
      </c>
      <c r="AI10" s="17">
        <v>984.8</v>
      </c>
      <c r="AJ10" s="17">
        <v>1108</v>
      </c>
      <c r="AK10" s="54">
        <f t="shared" si="12"/>
        <v>0.8888086642599278</v>
      </c>
      <c r="AL10" s="39" t="s">
        <v>16</v>
      </c>
      <c r="AM10" s="47">
        <f t="shared" si="4"/>
        <v>1</v>
      </c>
      <c r="AN10" s="30">
        <v>0</v>
      </c>
      <c r="AO10" s="14">
        <v>532.5</v>
      </c>
      <c r="AP10" s="61">
        <f t="shared" si="13"/>
        <v>0</v>
      </c>
      <c r="AQ10" s="39" t="s">
        <v>124</v>
      </c>
      <c r="AR10" s="47">
        <f t="shared" si="14"/>
        <v>0</v>
      </c>
      <c r="AS10" s="30">
        <v>0</v>
      </c>
      <c r="AT10" s="30">
        <v>0</v>
      </c>
      <c r="AU10" s="30">
        <v>0</v>
      </c>
      <c r="AV10" s="30">
        <v>0</v>
      </c>
      <c r="AW10" s="62">
        <f t="shared" si="5"/>
        <v>0</v>
      </c>
      <c r="AX10" s="39">
        <v>0</v>
      </c>
      <c r="AY10" s="47">
        <f t="shared" si="15"/>
        <v>0</v>
      </c>
      <c r="AZ10" s="30">
        <v>0</v>
      </c>
      <c r="BA10" s="30"/>
      <c r="BB10" s="30"/>
      <c r="BC10" s="63" t="e">
        <f t="shared" si="33"/>
        <v>#DIV/0!</v>
      </c>
      <c r="BD10" s="39" t="s">
        <v>21</v>
      </c>
      <c r="BE10" s="47">
        <f t="shared" si="16"/>
        <v>1</v>
      </c>
      <c r="BF10" s="18">
        <f>1432.2+623</f>
        <v>2055.2</v>
      </c>
      <c r="BG10" s="92">
        <v>2069.2</v>
      </c>
      <c r="BH10" s="55">
        <f t="shared" si="6"/>
        <v>0.993234100135318</v>
      </c>
      <c r="BI10" s="47">
        <f t="shared" si="17"/>
        <v>3</v>
      </c>
      <c r="BJ10" s="17">
        <v>532.5</v>
      </c>
      <c r="BK10" s="17">
        <v>387.6</v>
      </c>
      <c r="BL10" s="54">
        <f t="shared" si="18"/>
        <v>1.3738390092879256</v>
      </c>
      <c r="BM10" s="47">
        <f t="shared" si="19"/>
        <v>-1</v>
      </c>
      <c r="BN10" s="17">
        <v>459.2</v>
      </c>
      <c r="BO10" s="70">
        <v>226</v>
      </c>
      <c r="BP10" s="16">
        <v>367.68</v>
      </c>
      <c r="BQ10" s="97">
        <v>271.7</v>
      </c>
      <c r="BR10" s="65">
        <f t="shared" si="20"/>
        <v>1.5919018234763915</v>
      </c>
      <c r="BS10" s="47">
        <f t="shared" si="21"/>
        <v>0</v>
      </c>
      <c r="BT10" s="17">
        <v>0</v>
      </c>
      <c r="BU10" s="47">
        <f t="shared" si="7"/>
        <v>0</v>
      </c>
      <c r="BV10" s="44">
        <v>0</v>
      </c>
      <c r="BW10" s="47">
        <f t="shared" si="22"/>
        <v>0</v>
      </c>
      <c r="BX10" s="17">
        <v>0</v>
      </c>
      <c r="BY10" s="17">
        <v>1</v>
      </c>
      <c r="BZ10" s="17">
        <v>1</v>
      </c>
      <c r="CA10" s="17">
        <v>1</v>
      </c>
      <c r="CB10" s="17">
        <v>1</v>
      </c>
      <c r="CC10" s="39">
        <f aca="true" t="shared" si="34" ref="CC10:CC15">BX10+BY10+BZ10+CA10+CB10</f>
        <v>4</v>
      </c>
      <c r="CD10" s="47">
        <f t="shared" si="23"/>
        <v>0</v>
      </c>
      <c r="CE10" s="18">
        <v>0</v>
      </c>
      <c r="CF10" s="47">
        <v>0</v>
      </c>
      <c r="CG10" s="18">
        <v>282</v>
      </c>
      <c r="CH10" s="17">
        <v>191</v>
      </c>
      <c r="CI10" s="17">
        <f t="shared" si="25"/>
        <v>1.4764397905759161</v>
      </c>
      <c r="CJ10" s="47">
        <f t="shared" si="26"/>
        <v>-1</v>
      </c>
      <c r="CK10" s="17">
        <v>0</v>
      </c>
      <c r="CL10" s="47">
        <f t="shared" si="27"/>
        <v>0</v>
      </c>
      <c r="CM10" s="17">
        <v>0</v>
      </c>
      <c r="CN10" s="47">
        <f t="shared" si="28"/>
        <v>0</v>
      </c>
      <c r="CO10" s="66">
        <v>0</v>
      </c>
      <c r="CP10" s="47">
        <f t="shared" si="29"/>
        <v>0</v>
      </c>
      <c r="CQ10" s="91">
        <f t="shared" si="30"/>
        <v>7</v>
      </c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1:110" ht="15">
      <c r="A11" s="71" t="s">
        <v>29</v>
      </c>
      <c r="B11" s="14"/>
      <c r="C11" s="27">
        <v>1117</v>
      </c>
      <c r="D11" s="14">
        <v>914.7</v>
      </c>
      <c r="E11" s="28">
        <v>0</v>
      </c>
      <c r="F11" s="51">
        <f>(B11)/(C11-D11-E11)</f>
        <v>0</v>
      </c>
      <c r="G11" s="39" t="s">
        <v>13</v>
      </c>
      <c r="H11" s="68">
        <f t="shared" si="2"/>
        <v>1</v>
      </c>
      <c r="I11" s="14"/>
      <c r="J11" s="15">
        <v>1111.3</v>
      </c>
      <c r="K11" s="27">
        <v>1117</v>
      </c>
      <c r="L11" s="16">
        <v>914.7</v>
      </c>
      <c r="M11" s="14">
        <v>914.7</v>
      </c>
      <c r="N11" s="28">
        <v>0</v>
      </c>
      <c r="O11" s="52">
        <f t="shared" si="31"/>
        <v>0</v>
      </c>
      <c r="P11" s="39" t="s">
        <v>15</v>
      </c>
      <c r="Q11" s="47">
        <f>IF(O11&lt;=0.5,1,0)</f>
        <v>1</v>
      </c>
      <c r="R11" s="14"/>
      <c r="S11" s="30">
        <v>0</v>
      </c>
      <c r="T11" s="54">
        <f t="shared" si="8"/>
        <v>0</v>
      </c>
      <c r="U11" s="39" t="s">
        <v>16</v>
      </c>
      <c r="V11" s="47">
        <f t="shared" si="9"/>
        <v>1</v>
      </c>
      <c r="W11" s="16"/>
      <c r="X11" s="92">
        <v>1126.1</v>
      </c>
      <c r="Y11" s="14">
        <v>46.9</v>
      </c>
      <c r="Z11" s="54">
        <f t="shared" si="10"/>
        <v>0</v>
      </c>
      <c r="AA11" s="39" t="s">
        <v>14</v>
      </c>
      <c r="AB11" s="47">
        <f t="shared" si="3"/>
        <v>1</v>
      </c>
      <c r="AC11" s="30"/>
      <c r="AD11" s="14"/>
      <c r="AE11" s="30"/>
      <c r="AF11" s="54">
        <f t="shared" si="32"/>
        <v>0</v>
      </c>
      <c r="AG11" s="39" t="s">
        <v>16</v>
      </c>
      <c r="AH11" s="47">
        <f t="shared" si="11"/>
        <v>1</v>
      </c>
      <c r="AI11" s="17">
        <v>719.1</v>
      </c>
      <c r="AJ11" s="17">
        <v>762</v>
      </c>
      <c r="AK11" s="54">
        <f t="shared" si="12"/>
        <v>0.9437007874015748</v>
      </c>
      <c r="AL11" s="39" t="s">
        <v>16</v>
      </c>
      <c r="AM11" s="47">
        <f t="shared" si="4"/>
        <v>1</v>
      </c>
      <c r="AN11" s="30">
        <v>0</v>
      </c>
      <c r="AO11" s="14">
        <v>202.4</v>
      </c>
      <c r="AP11" s="61">
        <f t="shared" si="13"/>
        <v>0</v>
      </c>
      <c r="AQ11" s="39" t="s">
        <v>124</v>
      </c>
      <c r="AR11" s="47">
        <f t="shared" si="14"/>
        <v>0</v>
      </c>
      <c r="AS11" s="30">
        <v>0</v>
      </c>
      <c r="AT11" s="30">
        <v>0</v>
      </c>
      <c r="AU11" s="30">
        <v>0</v>
      </c>
      <c r="AV11" s="30">
        <v>0</v>
      </c>
      <c r="AW11" s="62">
        <f t="shared" si="5"/>
        <v>0</v>
      </c>
      <c r="AX11" s="39">
        <v>0</v>
      </c>
      <c r="AY11" s="47">
        <f t="shared" si="15"/>
        <v>0</v>
      </c>
      <c r="AZ11" s="30">
        <v>0</v>
      </c>
      <c r="BA11" s="30"/>
      <c r="BB11" s="30"/>
      <c r="BC11" s="63" t="e">
        <f t="shared" si="33"/>
        <v>#DIV/0!</v>
      </c>
      <c r="BD11" s="39" t="s">
        <v>21</v>
      </c>
      <c r="BE11" s="47">
        <f t="shared" si="16"/>
        <v>1</v>
      </c>
      <c r="BF11" s="17">
        <v>958.7</v>
      </c>
      <c r="BG11" s="92">
        <v>1113</v>
      </c>
      <c r="BH11" s="55">
        <f t="shared" si="6"/>
        <v>0.8613656783468104</v>
      </c>
      <c r="BI11" s="47">
        <f t="shared" si="17"/>
        <v>2</v>
      </c>
      <c r="BJ11" s="17">
        <v>202.4</v>
      </c>
      <c r="BK11" s="17">
        <v>264</v>
      </c>
      <c r="BL11" s="54">
        <f t="shared" si="18"/>
        <v>0.7666666666666667</v>
      </c>
      <c r="BM11" s="47">
        <f t="shared" si="19"/>
        <v>-1</v>
      </c>
      <c r="BN11" s="17">
        <v>320.5</v>
      </c>
      <c r="BO11" s="18">
        <v>260.1</v>
      </c>
      <c r="BP11" s="16">
        <v>316.36</v>
      </c>
      <c r="BQ11" s="97">
        <v>169.1</v>
      </c>
      <c r="BR11" s="65">
        <f t="shared" si="20"/>
        <v>1.2896346370513438</v>
      </c>
      <c r="BS11" s="47">
        <f t="shared" si="21"/>
        <v>1</v>
      </c>
      <c r="BT11" s="17">
        <v>0</v>
      </c>
      <c r="BU11" s="47">
        <f t="shared" si="7"/>
        <v>0</v>
      </c>
      <c r="BV11" s="44">
        <v>0</v>
      </c>
      <c r="BW11" s="47">
        <f t="shared" si="22"/>
        <v>0</v>
      </c>
      <c r="BX11" s="84">
        <v>1</v>
      </c>
      <c r="BY11" s="84">
        <v>1</v>
      </c>
      <c r="BZ11" s="84">
        <v>1</v>
      </c>
      <c r="CA11" s="17">
        <v>1</v>
      </c>
      <c r="CB11" s="17">
        <v>1</v>
      </c>
      <c r="CC11" s="39">
        <f t="shared" si="34"/>
        <v>5</v>
      </c>
      <c r="CD11" s="47">
        <f t="shared" si="23"/>
        <v>1</v>
      </c>
      <c r="CE11" s="18">
        <v>0</v>
      </c>
      <c r="CF11" s="47">
        <f t="shared" si="24"/>
        <v>0</v>
      </c>
      <c r="CG11" s="18">
        <v>34</v>
      </c>
      <c r="CH11" s="17">
        <v>30</v>
      </c>
      <c r="CI11" s="17">
        <f t="shared" si="25"/>
        <v>1.1333333333333333</v>
      </c>
      <c r="CJ11" s="47">
        <f t="shared" si="26"/>
        <v>-1</v>
      </c>
      <c r="CK11" s="17">
        <v>0</v>
      </c>
      <c r="CL11" s="47">
        <f t="shared" si="27"/>
        <v>0</v>
      </c>
      <c r="CM11" s="17">
        <v>0</v>
      </c>
      <c r="CN11" s="47">
        <f t="shared" si="28"/>
        <v>0</v>
      </c>
      <c r="CO11" s="17">
        <v>0</v>
      </c>
      <c r="CP11" s="47">
        <f t="shared" si="29"/>
        <v>0</v>
      </c>
      <c r="CQ11" s="91">
        <f t="shared" si="30"/>
        <v>8</v>
      </c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ht="15">
      <c r="A12" s="71" t="s">
        <v>30</v>
      </c>
      <c r="B12" s="14">
        <v>160.2</v>
      </c>
      <c r="C12" s="27">
        <v>1181.9</v>
      </c>
      <c r="D12" s="14">
        <v>784.2</v>
      </c>
      <c r="E12" s="28">
        <v>0</v>
      </c>
      <c r="F12" s="51">
        <f t="shared" si="1"/>
        <v>0.40281619311038463</v>
      </c>
      <c r="G12" s="39" t="s">
        <v>13</v>
      </c>
      <c r="H12" s="68">
        <f t="shared" si="2"/>
        <v>0</v>
      </c>
      <c r="I12" s="14"/>
      <c r="J12" s="15">
        <v>1167.3</v>
      </c>
      <c r="K12" s="27">
        <v>1181.9</v>
      </c>
      <c r="L12" s="16">
        <v>784.2</v>
      </c>
      <c r="M12" s="14">
        <v>784.2</v>
      </c>
      <c r="N12" s="28">
        <v>0</v>
      </c>
      <c r="O12" s="52">
        <f t="shared" si="31"/>
        <v>0</v>
      </c>
      <c r="P12" s="39" t="s">
        <v>15</v>
      </c>
      <c r="Q12" s="47">
        <f>IF(O12&lt;=1,1,0)</f>
        <v>1</v>
      </c>
      <c r="R12" s="14"/>
      <c r="S12" s="30">
        <v>0</v>
      </c>
      <c r="T12" s="54">
        <f t="shared" si="8"/>
        <v>0</v>
      </c>
      <c r="U12" s="39" t="s">
        <v>16</v>
      </c>
      <c r="V12" s="47">
        <f t="shared" si="9"/>
        <v>1</v>
      </c>
      <c r="W12" s="16"/>
      <c r="X12" s="92">
        <v>1368.2</v>
      </c>
      <c r="Y12" s="14">
        <v>48.2</v>
      </c>
      <c r="Z12" s="54">
        <f t="shared" si="10"/>
        <v>0</v>
      </c>
      <c r="AA12" s="39" t="s">
        <v>14</v>
      </c>
      <c r="AB12" s="47">
        <f t="shared" si="3"/>
        <v>1</v>
      </c>
      <c r="AC12" s="30"/>
      <c r="AD12" s="14">
        <v>160.2</v>
      </c>
      <c r="AE12" s="30"/>
      <c r="AF12" s="54">
        <f t="shared" si="32"/>
        <v>0</v>
      </c>
      <c r="AG12" s="39" t="s">
        <v>16</v>
      </c>
      <c r="AH12" s="47">
        <f t="shared" si="11"/>
        <v>1</v>
      </c>
      <c r="AI12" s="17">
        <v>906.1</v>
      </c>
      <c r="AJ12" s="17">
        <v>858</v>
      </c>
      <c r="AK12" s="54">
        <f t="shared" si="12"/>
        <v>1.0560606060606061</v>
      </c>
      <c r="AL12" s="39" t="s">
        <v>16</v>
      </c>
      <c r="AM12" s="47">
        <f t="shared" si="4"/>
        <v>0</v>
      </c>
      <c r="AN12" s="30">
        <v>0</v>
      </c>
      <c r="AO12" s="14">
        <v>397.7</v>
      </c>
      <c r="AP12" s="61">
        <f t="shared" si="13"/>
        <v>0</v>
      </c>
      <c r="AQ12" s="39" t="s">
        <v>124</v>
      </c>
      <c r="AR12" s="47">
        <f t="shared" si="14"/>
        <v>0</v>
      </c>
      <c r="AS12" s="30">
        <v>0</v>
      </c>
      <c r="AT12" s="30">
        <v>0</v>
      </c>
      <c r="AU12" s="30">
        <v>0</v>
      </c>
      <c r="AV12" s="30">
        <v>0</v>
      </c>
      <c r="AW12" s="62">
        <f t="shared" si="5"/>
        <v>0</v>
      </c>
      <c r="AX12" s="39">
        <v>0</v>
      </c>
      <c r="AY12" s="47">
        <f t="shared" si="15"/>
        <v>0</v>
      </c>
      <c r="AZ12" s="30">
        <v>0</v>
      </c>
      <c r="BA12" s="30"/>
      <c r="BB12" s="30"/>
      <c r="BC12" s="63" t="e">
        <f t="shared" si="33"/>
        <v>#DIV/0!</v>
      </c>
      <c r="BD12" s="39" t="s">
        <v>21</v>
      </c>
      <c r="BE12" s="47">
        <f t="shared" si="16"/>
        <v>1</v>
      </c>
      <c r="BF12" s="17">
        <v>1313.9</v>
      </c>
      <c r="BG12" s="92">
        <v>1342.1</v>
      </c>
      <c r="BH12" s="55">
        <f t="shared" si="6"/>
        <v>0.9789881528947174</v>
      </c>
      <c r="BI12" s="47">
        <f t="shared" si="17"/>
        <v>3</v>
      </c>
      <c r="BJ12" s="17">
        <v>397.7</v>
      </c>
      <c r="BK12" s="17">
        <v>261.5</v>
      </c>
      <c r="BL12" s="54">
        <f t="shared" si="18"/>
        <v>1.5208413001912044</v>
      </c>
      <c r="BM12" s="47">
        <f t="shared" si="19"/>
        <v>-1</v>
      </c>
      <c r="BN12" s="17">
        <v>519</v>
      </c>
      <c r="BO12" s="18">
        <v>227.5</v>
      </c>
      <c r="BP12" s="16">
        <v>280.21</v>
      </c>
      <c r="BQ12" s="97">
        <v>267.2</v>
      </c>
      <c r="BR12" s="65">
        <f t="shared" si="20"/>
        <v>2.00926559213328</v>
      </c>
      <c r="BS12" s="47">
        <f t="shared" si="21"/>
        <v>0</v>
      </c>
      <c r="BT12" s="17">
        <v>0</v>
      </c>
      <c r="BU12" s="47">
        <f t="shared" si="7"/>
        <v>0</v>
      </c>
      <c r="BV12" s="44">
        <v>0</v>
      </c>
      <c r="BW12" s="47">
        <f t="shared" si="22"/>
        <v>0</v>
      </c>
      <c r="BX12" s="17">
        <v>0</v>
      </c>
      <c r="BY12" s="17">
        <v>1</v>
      </c>
      <c r="BZ12" s="17">
        <v>1</v>
      </c>
      <c r="CA12" s="17">
        <v>1</v>
      </c>
      <c r="CB12" s="17">
        <v>1</v>
      </c>
      <c r="CC12" s="39">
        <f t="shared" si="34"/>
        <v>4</v>
      </c>
      <c r="CD12" s="47">
        <f t="shared" si="23"/>
        <v>0</v>
      </c>
      <c r="CE12" s="18">
        <v>0</v>
      </c>
      <c r="CF12" s="47">
        <f t="shared" si="24"/>
        <v>0</v>
      </c>
      <c r="CG12" s="18">
        <v>75</v>
      </c>
      <c r="CH12" s="17">
        <v>64</v>
      </c>
      <c r="CI12" s="17">
        <f t="shared" si="25"/>
        <v>1.171875</v>
      </c>
      <c r="CJ12" s="47">
        <f t="shared" si="26"/>
        <v>-1</v>
      </c>
      <c r="CK12" s="17">
        <v>0</v>
      </c>
      <c r="CL12" s="47">
        <f t="shared" si="27"/>
        <v>0</v>
      </c>
      <c r="CM12" s="17">
        <v>0</v>
      </c>
      <c r="CN12" s="47">
        <f t="shared" si="28"/>
        <v>0</v>
      </c>
      <c r="CO12" s="17">
        <v>0</v>
      </c>
      <c r="CP12" s="47">
        <f t="shared" si="29"/>
        <v>0</v>
      </c>
      <c r="CQ12" s="91">
        <f t="shared" si="30"/>
        <v>6</v>
      </c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ht="15">
      <c r="A13" s="71" t="s">
        <v>31</v>
      </c>
      <c r="B13" s="14">
        <v>8</v>
      </c>
      <c r="C13" s="27">
        <v>1327.5</v>
      </c>
      <c r="D13" s="14">
        <v>787.6</v>
      </c>
      <c r="E13" s="28">
        <v>0</v>
      </c>
      <c r="F13" s="51">
        <f t="shared" si="1"/>
        <v>0.014817558807186517</v>
      </c>
      <c r="G13" s="39" t="s">
        <v>13</v>
      </c>
      <c r="H13" s="68">
        <f t="shared" si="2"/>
        <v>1</v>
      </c>
      <c r="I13" s="14"/>
      <c r="J13" s="15">
        <v>1297</v>
      </c>
      <c r="K13" s="27">
        <v>1327.5</v>
      </c>
      <c r="L13" s="16">
        <v>787.6</v>
      </c>
      <c r="M13" s="14">
        <v>787.6</v>
      </c>
      <c r="N13" s="28">
        <v>0</v>
      </c>
      <c r="O13" s="52">
        <f t="shared" si="31"/>
        <v>0</v>
      </c>
      <c r="P13" s="39" t="s">
        <v>15</v>
      </c>
      <c r="Q13" s="47">
        <f>IF(O13&lt;=1,1,0)</f>
        <v>1</v>
      </c>
      <c r="R13" s="14"/>
      <c r="S13" s="30">
        <v>0</v>
      </c>
      <c r="T13" s="54">
        <f t="shared" si="8"/>
        <v>0</v>
      </c>
      <c r="U13" s="39" t="s">
        <v>16</v>
      </c>
      <c r="V13" s="47">
        <f t="shared" si="9"/>
        <v>1</v>
      </c>
      <c r="W13" s="16"/>
      <c r="X13" s="92">
        <v>1392.8</v>
      </c>
      <c r="Y13" s="14">
        <v>48.5</v>
      </c>
      <c r="Z13" s="54">
        <f t="shared" si="10"/>
        <v>0</v>
      </c>
      <c r="AA13" s="39" t="s">
        <v>14</v>
      </c>
      <c r="AB13" s="47">
        <f t="shared" si="3"/>
        <v>1</v>
      </c>
      <c r="AC13" s="30"/>
      <c r="AD13" s="14">
        <v>8</v>
      </c>
      <c r="AE13" s="30"/>
      <c r="AF13" s="54">
        <f t="shared" si="32"/>
        <v>0</v>
      </c>
      <c r="AG13" s="39" t="s">
        <v>16</v>
      </c>
      <c r="AH13" s="47">
        <f t="shared" si="11"/>
        <v>1</v>
      </c>
      <c r="AI13" s="17">
        <v>1023.6</v>
      </c>
      <c r="AJ13" s="17">
        <v>1120</v>
      </c>
      <c r="AK13" s="54">
        <f t="shared" si="12"/>
        <v>0.9139285714285714</v>
      </c>
      <c r="AL13" s="39" t="s">
        <v>16</v>
      </c>
      <c r="AM13" s="47">
        <f t="shared" si="4"/>
        <v>1</v>
      </c>
      <c r="AN13" s="30">
        <v>0</v>
      </c>
      <c r="AO13" s="14">
        <v>539.9</v>
      </c>
      <c r="AP13" s="61">
        <f t="shared" si="13"/>
        <v>0</v>
      </c>
      <c r="AQ13" s="39" t="s">
        <v>124</v>
      </c>
      <c r="AR13" s="47">
        <f t="shared" si="14"/>
        <v>0</v>
      </c>
      <c r="AS13" s="30">
        <v>0</v>
      </c>
      <c r="AT13" s="30">
        <v>0</v>
      </c>
      <c r="AU13" s="30">
        <v>0</v>
      </c>
      <c r="AV13" s="30">
        <v>0</v>
      </c>
      <c r="AW13" s="62">
        <f t="shared" si="5"/>
        <v>0</v>
      </c>
      <c r="AX13" s="39">
        <v>0</v>
      </c>
      <c r="AY13" s="47">
        <f t="shared" si="15"/>
        <v>0</v>
      </c>
      <c r="AZ13" s="30">
        <v>0</v>
      </c>
      <c r="BA13" s="30"/>
      <c r="BB13" s="30"/>
      <c r="BC13" s="63" t="e">
        <f t="shared" si="33"/>
        <v>#DIV/0!</v>
      </c>
      <c r="BD13" s="39" t="s">
        <v>21</v>
      </c>
      <c r="BE13" s="47">
        <f t="shared" si="16"/>
        <v>1</v>
      </c>
      <c r="BF13" s="17">
        <v>1255</v>
      </c>
      <c r="BG13" s="92">
        <v>1335.4</v>
      </c>
      <c r="BH13" s="55">
        <f t="shared" si="6"/>
        <v>0.9397933203534521</v>
      </c>
      <c r="BI13" s="47">
        <f t="shared" si="17"/>
        <v>3</v>
      </c>
      <c r="BJ13" s="17">
        <v>539.9</v>
      </c>
      <c r="BK13" s="17">
        <v>372.4</v>
      </c>
      <c r="BL13" s="54">
        <f t="shared" si="18"/>
        <v>1.4497851772287862</v>
      </c>
      <c r="BM13" s="47">
        <f t="shared" si="19"/>
        <v>-1</v>
      </c>
      <c r="BN13" s="17">
        <v>415.2</v>
      </c>
      <c r="BO13" s="18">
        <v>220.2</v>
      </c>
      <c r="BP13" s="16">
        <v>351.53</v>
      </c>
      <c r="BQ13" s="97">
        <v>300</v>
      </c>
      <c r="BR13" s="65">
        <f t="shared" si="20"/>
        <v>1.4288827962786643</v>
      </c>
      <c r="BS13" s="47">
        <f t="shared" si="21"/>
        <v>0.5</v>
      </c>
      <c r="BT13" s="17">
        <v>0</v>
      </c>
      <c r="BU13" s="47">
        <f t="shared" si="7"/>
        <v>0</v>
      </c>
      <c r="BV13" s="44">
        <v>0</v>
      </c>
      <c r="BW13" s="47">
        <f t="shared" si="22"/>
        <v>0</v>
      </c>
      <c r="BX13" s="17">
        <v>1</v>
      </c>
      <c r="BY13" s="17">
        <v>1</v>
      </c>
      <c r="BZ13" s="17">
        <v>1</v>
      </c>
      <c r="CA13" s="17">
        <v>1</v>
      </c>
      <c r="CB13" s="17">
        <v>0</v>
      </c>
      <c r="CC13" s="39">
        <f t="shared" si="34"/>
        <v>4</v>
      </c>
      <c r="CD13" s="47">
        <f t="shared" si="23"/>
        <v>0</v>
      </c>
      <c r="CE13" s="18">
        <v>0</v>
      </c>
      <c r="CF13" s="47">
        <f t="shared" si="24"/>
        <v>0</v>
      </c>
      <c r="CG13" s="18">
        <v>297</v>
      </c>
      <c r="CH13" s="17">
        <v>294</v>
      </c>
      <c r="CI13" s="17">
        <f t="shared" si="25"/>
        <v>1.010204081632653</v>
      </c>
      <c r="CJ13" s="47">
        <f t="shared" si="26"/>
        <v>-1</v>
      </c>
      <c r="CK13" s="17">
        <v>0</v>
      </c>
      <c r="CL13" s="47">
        <f t="shared" si="27"/>
        <v>0</v>
      </c>
      <c r="CM13" s="17">
        <v>0</v>
      </c>
      <c r="CN13" s="47">
        <f t="shared" si="28"/>
        <v>0</v>
      </c>
      <c r="CO13" s="17">
        <v>0</v>
      </c>
      <c r="CP13" s="47">
        <f t="shared" si="29"/>
        <v>0</v>
      </c>
      <c r="CQ13" s="91">
        <f t="shared" si="30"/>
        <v>7.5</v>
      </c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ht="15">
      <c r="A14" s="71" t="s">
        <v>26</v>
      </c>
      <c r="B14" s="14"/>
      <c r="C14" s="27">
        <v>1713.7</v>
      </c>
      <c r="D14" s="14">
        <v>1349.2</v>
      </c>
      <c r="E14" s="28">
        <v>0</v>
      </c>
      <c r="F14" s="51">
        <f t="shared" si="1"/>
        <v>0</v>
      </c>
      <c r="G14" s="39" t="s">
        <v>13</v>
      </c>
      <c r="H14" s="68">
        <f t="shared" si="2"/>
        <v>1</v>
      </c>
      <c r="I14" s="14"/>
      <c r="J14" s="15">
        <v>1707.6</v>
      </c>
      <c r="K14" s="27">
        <v>1713.7</v>
      </c>
      <c r="L14" s="16">
        <v>1349.2</v>
      </c>
      <c r="M14" s="14">
        <v>1349.2</v>
      </c>
      <c r="N14" s="28">
        <v>0</v>
      </c>
      <c r="O14" s="52">
        <f t="shared" si="31"/>
        <v>0</v>
      </c>
      <c r="P14" s="39" t="s">
        <v>15</v>
      </c>
      <c r="Q14" s="47">
        <f>IF(O14&lt;=0.5,1,0)</f>
        <v>1</v>
      </c>
      <c r="R14" s="14"/>
      <c r="S14" s="30">
        <v>0</v>
      </c>
      <c r="T14" s="54">
        <f t="shared" si="8"/>
        <v>0</v>
      </c>
      <c r="U14" s="39" t="s">
        <v>16</v>
      </c>
      <c r="V14" s="47">
        <f t="shared" si="9"/>
        <v>1</v>
      </c>
      <c r="W14" s="16"/>
      <c r="X14" s="92">
        <v>1685.1</v>
      </c>
      <c r="Y14" s="14">
        <v>47.8</v>
      </c>
      <c r="Z14" s="54">
        <f t="shared" si="10"/>
        <v>0</v>
      </c>
      <c r="AA14" s="39" t="s">
        <v>14</v>
      </c>
      <c r="AB14" s="47">
        <f t="shared" si="3"/>
        <v>1</v>
      </c>
      <c r="AC14" s="30"/>
      <c r="AD14" s="14"/>
      <c r="AE14" s="30"/>
      <c r="AF14" s="54">
        <f t="shared" si="32"/>
        <v>0</v>
      </c>
      <c r="AG14" s="39" t="s">
        <v>16</v>
      </c>
      <c r="AH14" s="47">
        <f t="shared" si="11"/>
        <v>1</v>
      </c>
      <c r="AI14" s="17">
        <v>710.1</v>
      </c>
      <c r="AJ14" s="17">
        <v>776</v>
      </c>
      <c r="AK14" s="54">
        <f t="shared" si="12"/>
        <v>0.915077319587629</v>
      </c>
      <c r="AL14" s="39" t="s">
        <v>16</v>
      </c>
      <c r="AM14" s="47">
        <f t="shared" si="4"/>
        <v>1</v>
      </c>
      <c r="AN14" s="30">
        <v>0</v>
      </c>
      <c r="AO14" s="14">
        <v>364.5</v>
      </c>
      <c r="AP14" s="61">
        <f t="shared" si="13"/>
        <v>0</v>
      </c>
      <c r="AQ14" s="39" t="s">
        <v>124</v>
      </c>
      <c r="AR14" s="47">
        <f t="shared" si="14"/>
        <v>0</v>
      </c>
      <c r="AS14" s="30">
        <v>0</v>
      </c>
      <c r="AT14" s="30">
        <v>0</v>
      </c>
      <c r="AU14" s="30">
        <v>0</v>
      </c>
      <c r="AV14" s="30">
        <v>0</v>
      </c>
      <c r="AW14" s="62">
        <f t="shared" si="5"/>
        <v>0</v>
      </c>
      <c r="AX14" s="39">
        <v>0</v>
      </c>
      <c r="AY14" s="47">
        <f t="shared" si="15"/>
        <v>0</v>
      </c>
      <c r="AZ14" s="30">
        <v>0</v>
      </c>
      <c r="BA14" s="30"/>
      <c r="BB14" s="30"/>
      <c r="BC14" s="63" t="e">
        <f t="shared" si="33"/>
        <v>#DIV/0!</v>
      </c>
      <c r="BD14" s="39" t="s">
        <v>21</v>
      </c>
      <c r="BE14" s="47">
        <f t="shared" si="16"/>
        <v>1</v>
      </c>
      <c r="BF14" s="17">
        <f>1010.4+617.9</f>
        <v>1628.3</v>
      </c>
      <c r="BG14" s="92">
        <v>1673.9</v>
      </c>
      <c r="BH14" s="55">
        <f t="shared" si="6"/>
        <v>0.9727582292849034</v>
      </c>
      <c r="BI14" s="47">
        <f t="shared" si="17"/>
        <v>3</v>
      </c>
      <c r="BJ14" s="17">
        <v>364.5</v>
      </c>
      <c r="BK14" s="17">
        <v>124.5</v>
      </c>
      <c r="BL14" s="54">
        <f t="shared" si="18"/>
        <v>2.927710843373494</v>
      </c>
      <c r="BM14" s="47">
        <f t="shared" si="19"/>
        <v>-1</v>
      </c>
      <c r="BN14" s="17">
        <v>287.9</v>
      </c>
      <c r="BO14" s="18">
        <v>175.2</v>
      </c>
      <c r="BP14" s="16">
        <v>292.64</v>
      </c>
      <c r="BQ14" s="97">
        <v>252.5</v>
      </c>
      <c r="BR14" s="65">
        <f t="shared" si="20"/>
        <v>1.1990171307993447</v>
      </c>
      <c r="BS14" s="47">
        <f t="shared" si="21"/>
        <v>1</v>
      </c>
      <c r="BT14" s="17">
        <v>0</v>
      </c>
      <c r="BU14" s="47">
        <f t="shared" si="7"/>
        <v>0</v>
      </c>
      <c r="BV14" s="44">
        <v>0</v>
      </c>
      <c r="BW14" s="47">
        <f t="shared" si="22"/>
        <v>0</v>
      </c>
      <c r="BX14" s="17">
        <v>0</v>
      </c>
      <c r="BY14" s="17">
        <v>1</v>
      </c>
      <c r="BZ14" s="17">
        <v>1</v>
      </c>
      <c r="CA14" s="17">
        <v>1</v>
      </c>
      <c r="CB14" s="17">
        <v>1</v>
      </c>
      <c r="CC14" s="39">
        <f t="shared" si="34"/>
        <v>4</v>
      </c>
      <c r="CD14" s="47">
        <f t="shared" si="23"/>
        <v>0</v>
      </c>
      <c r="CE14" s="18">
        <v>0</v>
      </c>
      <c r="CF14" s="47">
        <f t="shared" si="24"/>
        <v>0</v>
      </c>
      <c r="CG14" s="18">
        <v>76</v>
      </c>
      <c r="CH14" s="17">
        <v>73</v>
      </c>
      <c r="CI14" s="17">
        <f t="shared" si="25"/>
        <v>1.0410958904109588</v>
      </c>
      <c r="CJ14" s="47">
        <f t="shared" si="26"/>
        <v>-1</v>
      </c>
      <c r="CK14" s="17">
        <v>0</v>
      </c>
      <c r="CL14" s="47">
        <f t="shared" si="27"/>
        <v>0</v>
      </c>
      <c r="CM14" s="17">
        <v>0</v>
      </c>
      <c r="CN14" s="47">
        <f t="shared" si="28"/>
        <v>0</v>
      </c>
      <c r="CO14" s="15">
        <v>0</v>
      </c>
      <c r="CP14" s="47">
        <f t="shared" si="29"/>
        <v>0</v>
      </c>
      <c r="CQ14" s="91">
        <f t="shared" si="30"/>
        <v>8</v>
      </c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ht="15">
      <c r="A15" s="71" t="s">
        <v>27</v>
      </c>
      <c r="B15" s="14"/>
      <c r="C15" s="27">
        <v>1338.8</v>
      </c>
      <c r="D15" s="14">
        <v>598.2</v>
      </c>
      <c r="E15" s="28">
        <v>0</v>
      </c>
      <c r="F15" s="51">
        <f t="shared" si="1"/>
        <v>0</v>
      </c>
      <c r="G15" s="39" t="s">
        <v>13</v>
      </c>
      <c r="H15" s="68">
        <f t="shared" si="2"/>
        <v>1</v>
      </c>
      <c r="I15" s="14"/>
      <c r="J15" s="15">
        <v>1290.2</v>
      </c>
      <c r="K15" s="27">
        <v>1338.8</v>
      </c>
      <c r="L15" s="16">
        <v>598.2</v>
      </c>
      <c r="M15" s="14">
        <v>598.2</v>
      </c>
      <c r="N15" s="28">
        <v>0</v>
      </c>
      <c r="O15" s="52">
        <f t="shared" si="31"/>
        <v>0</v>
      </c>
      <c r="P15" s="39" t="s">
        <v>15</v>
      </c>
      <c r="Q15" s="47">
        <f>IF(O15&lt;=0.5,1,0)</f>
        <v>1</v>
      </c>
      <c r="R15" s="14"/>
      <c r="S15" s="30">
        <v>0</v>
      </c>
      <c r="T15" s="54">
        <f t="shared" si="8"/>
        <v>0</v>
      </c>
      <c r="U15" s="39" t="s">
        <v>16</v>
      </c>
      <c r="V15" s="47">
        <f t="shared" si="9"/>
        <v>1</v>
      </c>
      <c r="W15" s="16"/>
      <c r="X15" s="92">
        <v>1312</v>
      </c>
      <c r="Y15" s="14">
        <v>48.4</v>
      </c>
      <c r="Z15" s="54">
        <f t="shared" si="10"/>
        <v>0</v>
      </c>
      <c r="AA15" s="39" t="s">
        <v>14</v>
      </c>
      <c r="AB15" s="47">
        <f t="shared" si="3"/>
        <v>1</v>
      </c>
      <c r="AC15" s="30"/>
      <c r="AD15" s="14"/>
      <c r="AE15" s="30"/>
      <c r="AF15" s="54">
        <f t="shared" si="32"/>
        <v>0</v>
      </c>
      <c r="AG15" s="39" t="s">
        <v>16</v>
      </c>
      <c r="AH15" s="47">
        <f t="shared" si="11"/>
        <v>1</v>
      </c>
      <c r="AI15" s="17">
        <v>953</v>
      </c>
      <c r="AJ15" s="17">
        <v>1007</v>
      </c>
      <c r="AK15" s="54">
        <f t="shared" si="12"/>
        <v>0.9463753723932473</v>
      </c>
      <c r="AL15" s="39" t="s">
        <v>16</v>
      </c>
      <c r="AM15" s="47">
        <f t="shared" si="4"/>
        <v>1</v>
      </c>
      <c r="AN15" s="30">
        <v>0</v>
      </c>
      <c r="AO15" s="14">
        <v>740.6</v>
      </c>
      <c r="AP15" s="61">
        <f t="shared" si="13"/>
        <v>0</v>
      </c>
      <c r="AQ15" s="39" t="s">
        <v>124</v>
      </c>
      <c r="AR15" s="47">
        <f t="shared" si="14"/>
        <v>0</v>
      </c>
      <c r="AS15" s="30">
        <v>0</v>
      </c>
      <c r="AT15" s="30">
        <v>0</v>
      </c>
      <c r="AU15" s="30">
        <v>0</v>
      </c>
      <c r="AV15" s="30">
        <v>0</v>
      </c>
      <c r="AW15" s="62">
        <f t="shared" si="5"/>
        <v>0</v>
      </c>
      <c r="AX15" s="39">
        <v>0</v>
      </c>
      <c r="AY15" s="47">
        <f t="shared" si="15"/>
        <v>0</v>
      </c>
      <c r="AZ15" s="30">
        <v>0</v>
      </c>
      <c r="BA15" s="30"/>
      <c r="BB15" s="30"/>
      <c r="BC15" s="63" t="e">
        <f t="shared" si="33"/>
        <v>#DIV/0!</v>
      </c>
      <c r="BD15" s="39" t="s">
        <v>21</v>
      </c>
      <c r="BE15" s="47">
        <f t="shared" si="16"/>
        <v>1</v>
      </c>
      <c r="BF15" s="69">
        <v>1217.5</v>
      </c>
      <c r="BG15" s="92">
        <v>1300.6</v>
      </c>
      <c r="BH15" s="55">
        <f t="shared" si="6"/>
        <v>0.9361064124250347</v>
      </c>
      <c r="BI15" s="47">
        <f t="shared" si="17"/>
        <v>3</v>
      </c>
      <c r="BJ15" s="17">
        <v>740.6</v>
      </c>
      <c r="BK15" s="17">
        <v>552.6</v>
      </c>
      <c r="BL15" s="55">
        <f t="shared" si="18"/>
        <v>1.340209916757148</v>
      </c>
      <c r="BM15" s="47">
        <f t="shared" si="19"/>
        <v>-1</v>
      </c>
      <c r="BN15" s="17">
        <v>411</v>
      </c>
      <c r="BO15" s="70">
        <v>229</v>
      </c>
      <c r="BP15" s="16">
        <v>301.45</v>
      </c>
      <c r="BQ15" s="97">
        <v>310.7</v>
      </c>
      <c r="BR15" s="65">
        <f t="shared" si="20"/>
        <v>1.4658503239612433</v>
      </c>
      <c r="BS15" s="47">
        <f t="shared" si="21"/>
        <v>0.5</v>
      </c>
      <c r="BT15" s="17">
        <v>0</v>
      </c>
      <c r="BU15" s="47">
        <f t="shared" si="7"/>
        <v>0</v>
      </c>
      <c r="BV15" s="44">
        <v>0</v>
      </c>
      <c r="BW15" s="47">
        <f t="shared" si="22"/>
        <v>0</v>
      </c>
      <c r="BX15" s="17">
        <v>1</v>
      </c>
      <c r="BY15" s="17">
        <v>1</v>
      </c>
      <c r="BZ15" s="17">
        <v>1</v>
      </c>
      <c r="CA15" s="17">
        <v>1</v>
      </c>
      <c r="CB15" s="17">
        <v>0</v>
      </c>
      <c r="CC15" s="39">
        <f t="shared" si="34"/>
        <v>4</v>
      </c>
      <c r="CD15" s="47">
        <f t="shared" si="23"/>
        <v>0</v>
      </c>
      <c r="CE15" s="18">
        <v>0</v>
      </c>
      <c r="CF15" s="47">
        <f t="shared" si="24"/>
        <v>0</v>
      </c>
      <c r="CG15" s="18">
        <v>249</v>
      </c>
      <c r="CH15" s="17">
        <v>213</v>
      </c>
      <c r="CI15" s="17">
        <f t="shared" si="25"/>
        <v>1.1690140845070423</v>
      </c>
      <c r="CJ15" s="47">
        <f t="shared" si="26"/>
        <v>-1</v>
      </c>
      <c r="CK15" s="17">
        <v>0</v>
      </c>
      <c r="CL15" s="47">
        <f t="shared" si="27"/>
        <v>0</v>
      </c>
      <c r="CM15" s="17">
        <v>0</v>
      </c>
      <c r="CN15" s="47">
        <f t="shared" si="28"/>
        <v>0</v>
      </c>
      <c r="CO15" s="17">
        <v>0</v>
      </c>
      <c r="CP15" s="47">
        <f t="shared" si="29"/>
        <v>0</v>
      </c>
      <c r="CQ15" s="91">
        <f t="shared" si="30"/>
        <v>7.5</v>
      </c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</row>
    <row r="16" spans="1:110" ht="15">
      <c r="A16" s="1"/>
      <c r="B16" s="14"/>
      <c r="C16" s="27"/>
      <c r="D16" s="14"/>
      <c r="E16" s="28"/>
      <c r="F16" s="51"/>
      <c r="G16" s="39"/>
      <c r="H16" s="68"/>
      <c r="I16" s="14"/>
      <c r="J16" s="15"/>
      <c r="K16" s="27"/>
      <c r="L16" s="69"/>
      <c r="M16" s="14"/>
      <c r="N16" s="29"/>
      <c r="O16" s="52"/>
      <c r="P16" s="39"/>
      <c r="Q16" s="47"/>
      <c r="R16" s="14"/>
      <c r="S16" s="30"/>
      <c r="T16" s="54"/>
      <c r="U16" s="39"/>
      <c r="V16" s="47"/>
      <c r="W16" s="16"/>
      <c r="X16" s="92"/>
      <c r="Y16" s="14"/>
      <c r="Z16" s="54"/>
      <c r="AA16" s="39"/>
      <c r="AB16" s="47"/>
      <c r="AC16" s="30"/>
      <c r="AD16" s="14"/>
      <c r="AE16" s="30"/>
      <c r="AF16" s="54"/>
      <c r="AG16" s="39"/>
      <c r="AH16" s="47"/>
      <c r="AI16" s="17"/>
      <c r="AJ16" s="17"/>
      <c r="AK16" s="54"/>
      <c r="AL16" s="39"/>
      <c r="AM16" s="47"/>
      <c r="AN16" s="30"/>
      <c r="AO16" s="30"/>
      <c r="AP16" s="61"/>
      <c r="AQ16" s="39"/>
      <c r="AR16" s="47"/>
      <c r="AS16" s="17"/>
      <c r="AT16" s="29"/>
      <c r="AU16" s="17"/>
      <c r="AV16" s="17"/>
      <c r="AW16" s="62"/>
      <c r="AX16" s="39"/>
      <c r="AY16" s="47"/>
      <c r="AZ16" s="17"/>
      <c r="BA16" s="17"/>
      <c r="BB16" s="17"/>
      <c r="BC16" s="63"/>
      <c r="BD16" s="39"/>
      <c r="BE16" s="47"/>
      <c r="BF16" s="17"/>
      <c r="BG16" s="92"/>
      <c r="BH16" s="55"/>
      <c r="BI16" s="47"/>
      <c r="BJ16" s="17"/>
      <c r="BK16" s="17"/>
      <c r="BL16" s="55"/>
      <c r="BM16" s="47"/>
      <c r="BN16" s="17"/>
      <c r="BO16" s="29"/>
      <c r="BP16" s="69"/>
      <c r="BQ16" s="18"/>
      <c r="BR16" s="65"/>
      <c r="BS16" s="47"/>
      <c r="BT16" s="17"/>
      <c r="BU16" s="47"/>
      <c r="BV16" s="44"/>
      <c r="BW16" s="47"/>
      <c r="BX16" s="17"/>
      <c r="BY16" s="17"/>
      <c r="BZ16" s="17"/>
      <c r="CA16" s="17"/>
      <c r="CB16" s="17"/>
      <c r="CC16" s="39"/>
      <c r="CD16" s="47"/>
      <c r="CE16" s="18"/>
      <c r="CF16" s="47"/>
      <c r="CG16" s="17"/>
      <c r="CH16" s="17"/>
      <c r="CI16" s="17"/>
      <c r="CJ16" s="47"/>
      <c r="CK16" s="17"/>
      <c r="CL16" s="47"/>
      <c r="CM16" s="17"/>
      <c r="CN16" s="47"/>
      <c r="CO16" s="17"/>
      <c r="CP16" s="47"/>
      <c r="CQ16" s="90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</row>
    <row r="17" spans="1:110" ht="12.75">
      <c r="A17" s="7"/>
      <c r="B17" s="131"/>
      <c r="C17" s="131"/>
      <c r="D17" s="131"/>
      <c r="E17" s="13"/>
      <c r="F17" s="50"/>
      <c r="G17" s="38"/>
      <c r="H17" s="31"/>
      <c r="I17" s="4"/>
      <c r="J17" s="131"/>
      <c r="K17" s="131"/>
      <c r="L17" s="131"/>
      <c r="M17" s="131"/>
      <c r="N17" s="131"/>
      <c r="O17" s="53"/>
      <c r="P17" s="31"/>
      <c r="Q17" s="31"/>
      <c r="R17" s="4"/>
      <c r="S17" s="32"/>
      <c r="T17" s="33"/>
      <c r="U17" s="13"/>
      <c r="V17" s="31"/>
      <c r="W17" s="34"/>
      <c r="X17" s="4"/>
      <c r="Y17" s="4"/>
      <c r="Z17" s="33"/>
      <c r="AA17" s="4"/>
      <c r="AB17" s="33"/>
      <c r="AC17" s="7"/>
      <c r="AD17" s="35"/>
      <c r="AE17" s="4"/>
      <c r="AF17" s="33"/>
      <c r="AG17" s="36"/>
      <c r="AH17" s="31"/>
      <c r="AI17" s="4"/>
      <c r="AJ17" s="4"/>
      <c r="AK17" s="33"/>
      <c r="AL17" s="4"/>
      <c r="AM17" s="4"/>
      <c r="AN17" s="4"/>
      <c r="AO17" s="4"/>
      <c r="AP17" s="10"/>
      <c r="AQ17" s="31"/>
      <c r="AR17" s="31"/>
      <c r="AS17" s="4"/>
      <c r="AT17" s="4"/>
      <c r="AU17" s="4"/>
      <c r="AV17" s="4"/>
      <c r="AW17" s="4"/>
      <c r="AX17" s="4"/>
      <c r="AY17" s="31"/>
      <c r="AZ17" s="126"/>
      <c r="BA17" s="126"/>
      <c r="BB17" s="126"/>
      <c r="BC17" s="4"/>
      <c r="BD17" s="41"/>
      <c r="BE17" s="13"/>
      <c r="BF17" s="4"/>
      <c r="BG17" s="4"/>
      <c r="BH17" s="33"/>
      <c r="BI17" s="4"/>
      <c r="BJ17" s="4"/>
      <c r="BK17" s="4"/>
      <c r="BL17" s="33"/>
      <c r="BM17" s="31"/>
      <c r="BN17" s="4"/>
      <c r="BO17" s="127"/>
      <c r="BP17" s="87"/>
      <c r="BQ17" s="95"/>
      <c r="BR17" s="64"/>
      <c r="BS17" s="31"/>
      <c r="BT17" s="4"/>
      <c r="BU17" s="4"/>
      <c r="BV17" s="45"/>
      <c r="BW17" s="4"/>
      <c r="BX17" s="4"/>
      <c r="BY17" s="4"/>
      <c r="BZ17" s="4"/>
      <c r="CA17" s="4"/>
      <c r="CB17" s="4"/>
      <c r="CC17" s="4"/>
      <c r="CD17" s="4"/>
      <c r="CE17" s="49"/>
      <c r="CF17" s="4"/>
      <c r="CG17" s="4"/>
      <c r="CH17" s="4"/>
      <c r="CI17" s="4"/>
      <c r="CJ17" s="4"/>
      <c r="CK17" s="31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</row>
    <row r="18" spans="1:110" ht="12.75">
      <c r="A18" s="72"/>
      <c r="B18" s="73"/>
      <c r="C18" s="73"/>
      <c r="D18" s="73"/>
      <c r="E18" s="74"/>
      <c r="F18" s="75"/>
      <c r="G18" s="74"/>
      <c r="H18" s="76"/>
      <c r="I18" s="73"/>
      <c r="J18" s="73"/>
      <c r="K18" s="73"/>
      <c r="L18" s="75"/>
      <c r="M18" s="75"/>
      <c r="N18" s="76"/>
      <c r="O18" s="77"/>
      <c r="P18" s="76"/>
      <c r="Q18" s="76"/>
      <c r="R18" s="73"/>
      <c r="S18" s="78"/>
      <c r="T18" s="75"/>
      <c r="U18" s="74"/>
      <c r="V18" s="76"/>
      <c r="W18" s="79"/>
      <c r="X18" s="73"/>
      <c r="Y18" s="73"/>
      <c r="Z18" s="75"/>
      <c r="AA18" s="73"/>
      <c r="AB18" s="75"/>
      <c r="AC18" s="73"/>
      <c r="AD18" s="80"/>
      <c r="AE18" s="73"/>
      <c r="AF18" s="75"/>
      <c r="AG18" s="81"/>
      <c r="AH18" s="76"/>
      <c r="AI18" s="73"/>
      <c r="AJ18" s="73"/>
      <c r="AK18" s="75"/>
      <c r="AL18" s="73"/>
      <c r="AM18" s="73"/>
      <c r="AN18" s="73"/>
      <c r="AO18" s="73"/>
      <c r="AP18" s="74"/>
      <c r="AQ18" s="76"/>
      <c r="AR18" s="76"/>
      <c r="AS18" s="73"/>
      <c r="AT18" s="73"/>
      <c r="AU18" s="73"/>
      <c r="AV18" s="73"/>
      <c r="AW18" s="73"/>
      <c r="AX18" s="73"/>
      <c r="AY18" s="76"/>
      <c r="AZ18" s="73"/>
      <c r="BA18" s="73"/>
      <c r="BB18" s="73"/>
      <c r="BC18" s="73"/>
      <c r="BD18" s="83"/>
      <c r="BE18" s="74"/>
      <c r="BF18" s="73"/>
      <c r="BG18" s="73"/>
      <c r="BH18" s="75"/>
      <c r="BI18" s="73"/>
      <c r="BJ18" s="73"/>
      <c r="BK18" s="73"/>
      <c r="BL18" s="75"/>
      <c r="BM18" s="76"/>
      <c r="BN18" s="73"/>
      <c r="BO18" s="128"/>
      <c r="BP18" s="88"/>
      <c r="BQ18" s="76"/>
      <c r="BR18" s="76"/>
      <c r="BS18" s="76"/>
      <c r="BT18" s="73"/>
      <c r="BU18" s="73"/>
      <c r="BV18" s="82"/>
      <c r="BW18" s="73"/>
      <c r="BX18" s="73"/>
      <c r="BY18" s="73"/>
      <c r="BZ18" s="73"/>
      <c r="CA18" s="73"/>
      <c r="CB18" s="73"/>
      <c r="CC18" s="73" t="s">
        <v>55</v>
      </c>
      <c r="CD18" s="73"/>
      <c r="CE18" s="73"/>
      <c r="CF18" s="73"/>
      <c r="CG18" s="73" t="s">
        <v>126</v>
      </c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</row>
    <row r="19" spans="1:110" ht="12.75">
      <c r="A19" s="72"/>
      <c r="B19" s="73"/>
      <c r="C19" s="73"/>
      <c r="D19" s="73"/>
      <c r="E19" s="74"/>
      <c r="F19" s="75"/>
      <c r="G19" s="74"/>
      <c r="H19" s="76"/>
      <c r="I19" s="73"/>
      <c r="J19" s="73"/>
      <c r="K19" s="73"/>
      <c r="L19" s="75"/>
      <c r="M19" s="75"/>
      <c r="N19" s="76"/>
      <c r="O19" s="77"/>
      <c r="P19" s="76"/>
      <c r="Q19" s="76"/>
      <c r="R19" s="73"/>
      <c r="S19" s="78"/>
      <c r="T19" s="75"/>
      <c r="U19" s="74"/>
      <c r="V19" s="76"/>
      <c r="W19" s="79"/>
      <c r="X19" s="73"/>
      <c r="Y19" s="73"/>
      <c r="Z19" s="75"/>
      <c r="AA19" s="73"/>
      <c r="AB19" s="75"/>
      <c r="AC19" s="73"/>
      <c r="AD19" s="80"/>
      <c r="AE19" s="73"/>
      <c r="AF19" s="75"/>
      <c r="AG19" s="81"/>
      <c r="AH19" s="76"/>
      <c r="AI19" s="73"/>
      <c r="AJ19" s="73"/>
      <c r="AK19" s="75"/>
      <c r="AL19" s="73"/>
      <c r="AM19" s="73"/>
      <c r="AN19" s="73"/>
      <c r="AO19" s="73"/>
      <c r="AP19" s="74"/>
      <c r="AQ19" s="76"/>
      <c r="AR19" s="76"/>
      <c r="AS19" s="73"/>
      <c r="AT19" s="73"/>
      <c r="AU19" s="73"/>
      <c r="AV19" s="73"/>
      <c r="AW19" s="73"/>
      <c r="AX19" s="73"/>
      <c r="AY19" s="76"/>
      <c r="AZ19" s="73"/>
      <c r="BA19" s="73"/>
      <c r="BB19" s="73"/>
      <c r="BC19" s="73"/>
      <c r="BD19" s="83"/>
      <c r="BE19" s="74"/>
      <c r="BF19" s="73"/>
      <c r="BG19" s="73"/>
      <c r="BH19" s="75"/>
      <c r="BI19" s="73"/>
      <c r="BJ19" s="73"/>
      <c r="BK19" s="73"/>
      <c r="BL19" s="75"/>
      <c r="BM19" s="76"/>
      <c r="BN19" s="73"/>
      <c r="BO19" s="128"/>
      <c r="BP19" s="88"/>
      <c r="BQ19" s="76"/>
      <c r="BR19" s="76"/>
      <c r="BS19" s="76"/>
      <c r="BT19" s="73"/>
      <c r="BU19" s="73"/>
      <c r="BV19" s="82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</row>
    <row r="20" spans="1:110" ht="12.75">
      <c r="A20" s="72"/>
      <c r="B20" s="73"/>
      <c r="C20" s="73"/>
      <c r="D20" s="73"/>
      <c r="E20" s="74"/>
      <c r="F20" s="75"/>
      <c r="G20" s="74"/>
      <c r="H20" s="76"/>
      <c r="I20" s="73"/>
      <c r="J20" s="73"/>
      <c r="K20" s="73"/>
      <c r="L20" s="75"/>
      <c r="M20" s="75"/>
      <c r="N20" s="76"/>
      <c r="O20" s="77"/>
      <c r="P20" s="76"/>
      <c r="Q20" s="76"/>
      <c r="R20" s="73"/>
      <c r="S20" s="78"/>
      <c r="T20" s="75"/>
      <c r="U20" s="74"/>
      <c r="V20" s="76"/>
      <c r="W20" s="79"/>
      <c r="X20" s="73"/>
      <c r="Y20" s="73"/>
      <c r="Z20" s="75"/>
      <c r="AA20" s="73"/>
      <c r="AB20" s="75"/>
      <c r="AC20" s="73"/>
      <c r="AD20" s="80"/>
      <c r="AE20" s="73"/>
      <c r="AF20" s="75"/>
      <c r="AG20" s="81"/>
      <c r="AH20" s="76"/>
      <c r="AI20" s="73"/>
      <c r="AJ20" s="73"/>
      <c r="AK20" s="75"/>
      <c r="AL20" s="73"/>
      <c r="AM20" s="73"/>
      <c r="AN20" s="73"/>
      <c r="AO20" s="73"/>
      <c r="AP20" s="74"/>
      <c r="AQ20" s="76"/>
      <c r="AR20" s="76"/>
      <c r="AS20" s="73"/>
      <c r="AT20" s="73"/>
      <c r="AU20" s="73"/>
      <c r="AV20" s="73"/>
      <c r="AW20" s="73"/>
      <c r="AX20" s="73"/>
      <c r="AY20" s="76"/>
      <c r="AZ20" s="73"/>
      <c r="BA20" s="73"/>
      <c r="BB20" s="73"/>
      <c r="BC20" s="73"/>
      <c r="BD20" s="83"/>
      <c r="BE20" s="74"/>
      <c r="BF20" s="73"/>
      <c r="BG20" s="73"/>
      <c r="BH20" s="75"/>
      <c r="BI20" s="73"/>
      <c r="BJ20" s="73"/>
      <c r="BK20" s="73"/>
      <c r="BL20" s="75"/>
      <c r="BM20" s="76"/>
      <c r="BN20" s="73"/>
      <c r="BO20" s="128"/>
      <c r="BP20" s="88"/>
      <c r="BQ20" s="76"/>
      <c r="BR20" s="76"/>
      <c r="BS20" s="76"/>
      <c r="BT20" s="73"/>
      <c r="BU20" s="73"/>
      <c r="BV20" s="82"/>
      <c r="BW20" s="73"/>
      <c r="BX20" s="73"/>
      <c r="BY20" s="73"/>
      <c r="BZ20" s="73"/>
      <c r="CA20" s="73"/>
      <c r="CB20" s="73"/>
      <c r="CC20" s="73" t="s">
        <v>50</v>
      </c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</row>
    <row r="21" spans="1:110" ht="12.75">
      <c r="A21" s="72"/>
      <c r="B21" s="73"/>
      <c r="C21" s="73"/>
      <c r="D21" s="73"/>
      <c r="E21" s="74"/>
      <c r="F21" s="75"/>
      <c r="G21" s="74"/>
      <c r="H21" s="76"/>
      <c r="I21" s="73"/>
      <c r="J21" s="73"/>
      <c r="K21" s="73"/>
      <c r="L21" s="75"/>
      <c r="M21" s="75"/>
      <c r="N21" s="76"/>
      <c r="O21" s="77"/>
      <c r="P21" s="76"/>
      <c r="Q21" s="76"/>
      <c r="R21" s="73"/>
      <c r="S21" s="73"/>
      <c r="T21" s="75"/>
      <c r="U21" s="74"/>
      <c r="V21" s="76"/>
      <c r="W21" s="79"/>
      <c r="X21" s="73"/>
      <c r="Y21" s="73"/>
      <c r="Z21" s="75"/>
      <c r="AA21" s="73"/>
      <c r="AB21" s="75"/>
      <c r="AC21" s="73"/>
      <c r="AD21" s="80"/>
      <c r="AE21" s="73"/>
      <c r="AF21" s="75"/>
      <c r="AG21" s="81"/>
      <c r="AH21" s="76"/>
      <c r="AI21" s="73"/>
      <c r="AJ21" s="73"/>
      <c r="AK21" s="75"/>
      <c r="AL21" s="73"/>
      <c r="AM21" s="73"/>
      <c r="AN21" s="73"/>
      <c r="AO21" s="73"/>
      <c r="AP21" s="74"/>
      <c r="AQ21" s="76"/>
      <c r="AR21" s="76"/>
      <c r="AS21" s="73"/>
      <c r="AT21" s="73"/>
      <c r="AU21" s="73"/>
      <c r="AV21" s="73"/>
      <c r="AW21" s="73"/>
      <c r="AX21" s="73"/>
      <c r="AY21" s="76"/>
      <c r="AZ21" s="73"/>
      <c r="BA21" s="73"/>
      <c r="BB21" s="73"/>
      <c r="BC21" s="73"/>
      <c r="BD21" s="83"/>
      <c r="BE21" s="74"/>
      <c r="BF21" s="73"/>
      <c r="BG21" s="73"/>
      <c r="BH21" s="75"/>
      <c r="BI21" s="73"/>
      <c r="BJ21" s="73"/>
      <c r="BK21" s="73"/>
      <c r="BL21" s="75"/>
      <c r="BM21" s="76"/>
      <c r="BN21" s="73"/>
      <c r="BO21" s="128"/>
      <c r="BP21" s="88"/>
      <c r="BQ21" s="76"/>
      <c r="BR21" s="76"/>
      <c r="BS21" s="76"/>
      <c r="BT21" s="73"/>
      <c r="BU21" s="73"/>
      <c r="BV21" s="82"/>
      <c r="BW21" s="73"/>
      <c r="BX21" s="73"/>
      <c r="BY21" s="73"/>
      <c r="BZ21" s="73"/>
      <c r="CA21" s="73"/>
      <c r="CB21" s="73"/>
      <c r="CC21" s="73" t="s">
        <v>52</v>
      </c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</row>
    <row r="22" spans="1:110" ht="12.75">
      <c r="A22" s="72"/>
      <c r="B22" s="73"/>
      <c r="C22" s="73"/>
      <c r="D22" s="73"/>
      <c r="E22" s="74"/>
      <c r="F22" s="75"/>
      <c r="G22" s="74"/>
      <c r="H22" s="76"/>
      <c r="I22" s="73"/>
      <c r="J22" s="73"/>
      <c r="K22" s="73"/>
      <c r="L22" s="75"/>
      <c r="M22" s="75"/>
      <c r="N22" s="76"/>
      <c r="O22" s="77"/>
      <c r="P22" s="76"/>
      <c r="Q22" s="76"/>
      <c r="R22" s="73"/>
      <c r="S22" s="73"/>
      <c r="T22" s="75"/>
      <c r="U22" s="74"/>
      <c r="V22" s="76"/>
      <c r="W22" s="79"/>
      <c r="X22" s="73"/>
      <c r="Y22" s="73"/>
      <c r="Z22" s="75"/>
      <c r="AA22" s="73"/>
      <c r="AB22" s="75"/>
      <c r="AC22" s="73"/>
      <c r="AD22" s="80"/>
      <c r="AE22" s="73"/>
      <c r="AF22" s="75"/>
      <c r="AG22" s="81"/>
      <c r="AH22" s="76"/>
      <c r="AI22" s="73"/>
      <c r="AJ22" s="73"/>
      <c r="AK22" s="75"/>
      <c r="AL22" s="73"/>
      <c r="AM22" s="73"/>
      <c r="AN22" s="73"/>
      <c r="AO22" s="73"/>
      <c r="AP22" s="74"/>
      <c r="AQ22" s="76"/>
      <c r="AR22" s="76"/>
      <c r="AS22" s="73"/>
      <c r="AT22" s="73"/>
      <c r="AU22" s="73"/>
      <c r="AV22" s="73"/>
      <c r="AW22" s="73"/>
      <c r="AX22" s="73"/>
      <c r="AY22" s="76"/>
      <c r="AZ22" s="73"/>
      <c r="BA22" s="73"/>
      <c r="BB22" s="73"/>
      <c r="BC22" s="73"/>
      <c r="BD22" s="83"/>
      <c r="BE22" s="74"/>
      <c r="BF22" s="73"/>
      <c r="BG22" s="73"/>
      <c r="BH22" s="75"/>
      <c r="BI22" s="73"/>
      <c r="BJ22" s="73"/>
      <c r="BK22" s="73"/>
      <c r="BL22" s="75"/>
      <c r="BM22" s="76"/>
      <c r="BN22" s="73"/>
      <c r="BO22" s="128"/>
      <c r="BP22" s="88"/>
      <c r="BQ22" s="76"/>
      <c r="BR22" s="76"/>
      <c r="BS22" s="76"/>
      <c r="BT22" s="73"/>
      <c r="BU22" s="73"/>
      <c r="BV22" s="82"/>
      <c r="BW22" s="73"/>
      <c r="BX22" s="73"/>
      <c r="BY22" s="73"/>
      <c r="BZ22" s="73"/>
      <c r="CA22" s="73"/>
      <c r="CB22" s="73"/>
      <c r="CC22" s="73" t="s">
        <v>51</v>
      </c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</row>
    <row r="23" spans="1:110" ht="12.75">
      <c r="A23" s="7"/>
      <c r="B23" s="4"/>
      <c r="C23" s="4"/>
      <c r="D23" s="4"/>
      <c r="E23" s="13"/>
      <c r="F23" s="33"/>
      <c r="G23" s="13"/>
      <c r="H23" s="31"/>
      <c r="I23" s="4"/>
      <c r="J23" s="4"/>
      <c r="K23" s="4"/>
      <c r="L23" s="33"/>
      <c r="M23" s="33"/>
      <c r="N23" s="31"/>
      <c r="O23" s="46"/>
      <c r="P23" s="31"/>
      <c r="Q23" s="31"/>
      <c r="R23" s="4"/>
      <c r="S23" s="4"/>
      <c r="T23" s="33"/>
      <c r="U23" s="13"/>
      <c r="V23" s="31"/>
      <c r="W23" s="34"/>
      <c r="X23" s="4"/>
      <c r="Y23" s="4"/>
      <c r="Z23" s="33"/>
      <c r="AA23" s="4"/>
      <c r="AB23" s="33"/>
      <c r="AC23" s="7"/>
      <c r="AD23" s="35"/>
      <c r="AE23" s="4"/>
      <c r="AF23" s="33"/>
      <c r="AG23" s="36"/>
      <c r="AH23" s="31"/>
      <c r="AI23" s="4"/>
      <c r="AJ23" s="4"/>
      <c r="AK23" s="33"/>
      <c r="AL23" s="4"/>
      <c r="AM23" s="4"/>
      <c r="AN23" s="4"/>
      <c r="AO23" s="4"/>
      <c r="AP23" s="10"/>
      <c r="AQ23" s="31"/>
      <c r="AR23" s="31"/>
      <c r="AS23" s="4"/>
      <c r="AT23" s="4"/>
      <c r="AU23" s="4"/>
      <c r="AV23" s="4"/>
      <c r="AW23" s="4"/>
      <c r="AX23" s="4"/>
      <c r="AY23" s="31"/>
      <c r="AZ23" s="4"/>
      <c r="BA23" s="4"/>
      <c r="BB23" s="4"/>
      <c r="BC23" s="4"/>
      <c r="BD23" s="41"/>
      <c r="BE23" s="13"/>
      <c r="BF23" s="4"/>
      <c r="BG23" s="4"/>
      <c r="BH23" s="33"/>
      <c r="BI23" s="4"/>
      <c r="BJ23" s="4"/>
      <c r="BK23" s="4"/>
      <c r="BL23" s="33"/>
      <c r="BM23" s="31"/>
      <c r="BN23" s="4"/>
      <c r="BO23" s="4"/>
      <c r="BP23" s="87"/>
      <c r="BQ23" s="96"/>
      <c r="BR23" s="31"/>
      <c r="BS23" s="31"/>
      <c r="BT23" s="4"/>
      <c r="BU23" s="4"/>
      <c r="BV23" s="45"/>
      <c r="BW23" s="4"/>
      <c r="BX23" s="4"/>
      <c r="BY23" s="4"/>
      <c r="BZ23" s="4"/>
      <c r="CA23" s="4"/>
      <c r="CB23" s="4"/>
      <c r="CC23" s="4"/>
      <c r="CD23" s="4"/>
      <c r="CE23" s="86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1:110" ht="12.75">
      <c r="A24" s="7"/>
      <c r="B24" s="4"/>
      <c r="C24" s="4"/>
      <c r="D24" s="4"/>
      <c r="E24" s="13"/>
      <c r="F24" s="33"/>
      <c r="G24" s="13"/>
      <c r="H24" s="31"/>
      <c r="I24" s="4"/>
      <c r="J24" s="4"/>
      <c r="K24" s="4"/>
      <c r="L24" s="33"/>
      <c r="M24" s="33"/>
      <c r="N24" s="31"/>
      <c r="O24" s="46"/>
      <c r="P24" s="31"/>
      <c r="Q24" s="31"/>
      <c r="R24" s="4"/>
      <c r="S24" s="4"/>
      <c r="T24" s="33"/>
      <c r="U24" s="13"/>
      <c r="V24" s="31"/>
      <c r="W24" s="34"/>
      <c r="X24" s="4"/>
      <c r="Y24" s="4"/>
      <c r="Z24" s="33"/>
      <c r="AA24" s="4"/>
      <c r="AB24" s="33"/>
      <c r="AC24" s="7"/>
      <c r="AD24" s="35"/>
      <c r="AE24" s="4"/>
      <c r="AF24" s="33"/>
      <c r="AG24" s="36"/>
      <c r="AH24" s="31"/>
      <c r="AI24" s="4"/>
      <c r="AJ24" s="4"/>
      <c r="AK24" s="33"/>
      <c r="AL24" s="4"/>
      <c r="AM24" s="4"/>
      <c r="AN24" s="4"/>
      <c r="AO24" s="4"/>
      <c r="AP24" s="10"/>
      <c r="AQ24" s="31"/>
      <c r="AR24" s="31"/>
      <c r="AS24" s="4"/>
      <c r="AT24" s="4"/>
      <c r="AU24" s="4"/>
      <c r="AV24" s="4"/>
      <c r="AW24" s="4"/>
      <c r="AX24" s="4"/>
      <c r="AY24" s="31"/>
      <c r="AZ24" s="4"/>
      <c r="BA24" s="4"/>
      <c r="BB24" s="4"/>
      <c r="BC24" s="4"/>
      <c r="BD24" s="41"/>
      <c r="BE24" s="13"/>
      <c r="BF24" s="4"/>
      <c r="BG24" s="4"/>
      <c r="BH24" s="33"/>
      <c r="BI24" s="4"/>
      <c r="BJ24" s="4"/>
      <c r="BK24" s="4"/>
      <c r="BL24" s="33"/>
      <c r="BM24" s="31"/>
      <c r="BN24" s="4"/>
      <c r="BO24" s="4"/>
      <c r="BP24" s="87"/>
      <c r="BQ24" s="96"/>
      <c r="BR24" s="31"/>
      <c r="BS24" s="31"/>
      <c r="BT24" s="4"/>
      <c r="BU24" s="4"/>
      <c r="BV24" s="45"/>
      <c r="BW24" s="4"/>
      <c r="BX24" s="4"/>
      <c r="BY24" s="4"/>
      <c r="BZ24" s="4"/>
      <c r="CA24" s="4"/>
      <c r="CB24" s="4"/>
      <c r="CC24" s="4"/>
      <c r="CD24" s="4"/>
      <c r="CE24" s="86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ht="12.75">
      <c r="A25" s="7"/>
      <c r="B25" s="4"/>
      <c r="C25" s="4"/>
      <c r="D25" s="4"/>
      <c r="E25" s="13"/>
      <c r="F25" s="33"/>
      <c r="G25" s="13"/>
      <c r="H25" s="31"/>
      <c r="I25" s="4"/>
      <c r="J25" s="4"/>
      <c r="K25" s="4"/>
      <c r="L25" s="33"/>
      <c r="M25" s="33"/>
      <c r="N25" s="31"/>
      <c r="O25" s="46"/>
      <c r="P25" s="31"/>
      <c r="Q25" s="31"/>
      <c r="R25" s="4"/>
      <c r="S25" s="4"/>
      <c r="T25" s="33"/>
      <c r="U25" s="13"/>
      <c r="V25" s="31"/>
      <c r="W25" s="34"/>
      <c r="X25" s="4"/>
      <c r="Y25" s="4"/>
      <c r="Z25" s="33"/>
      <c r="AA25" s="4"/>
      <c r="AB25" s="33"/>
      <c r="AC25" s="7"/>
      <c r="AD25" s="35"/>
      <c r="AE25" s="4"/>
      <c r="AF25" s="33"/>
      <c r="AG25" s="36"/>
      <c r="AH25" s="31"/>
      <c r="AI25" s="4"/>
      <c r="AJ25" s="4"/>
      <c r="AK25" s="33"/>
      <c r="AL25" s="4"/>
      <c r="AM25" s="4"/>
      <c r="AN25" s="4"/>
      <c r="AO25" s="4"/>
      <c r="AP25" s="10"/>
      <c r="AQ25" s="31"/>
      <c r="AR25" s="31"/>
      <c r="AS25" s="4"/>
      <c r="AT25" s="4"/>
      <c r="AU25" s="4"/>
      <c r="AV25" s="4"/>
      <c r="AW25" s="4"/>
      <c r="AX25" s="4"/>
      <c r="AY25" s="31"/>
      <c r="AZ25" s="4"/>
      <c r="BA25" s="4"/>
      <c r="BB25" s="4"/>
      <c r="BC25" s="4"/>
      <c r="BD25" s="41"/>
      <c r="BE25" s="13"/>
      <c r="BF25" s="4"/>
      <c r="BG25" s="4"/>
      <c r="BH25" s="33"/>
      <c r="BI25" s="4"/>
      <c r="BJ25" s="4"/>
      <c r="BK25" s="4"/>
      <c r="BL25" s="33"/>
      <c r="BM25" s="31"/>
      <c r="BN25" s="4"/>
      <c r="BO25" s="4"/>
      <c r="BP25" s="87"/>
      <c r="BQ25" s="96"/>
      <c r="BR25" s="31"/>
      <c r="BS25" s="31"/>
      <c r="BT25" s="4"/>
      <c r="BU25" s="4"/>
      <c r="BV25" s="45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0" ht="12.75">
      <c r="A26" s="7"/>
      <c r="B26" s="4"/>
      <c r="C26" s="4"/>
      <c r="D26" s="4"/>
      <c r="E26" s="13"/>
      <c r="F26" s="33"/>
      <c r="G26" s="13"/>
      <c r="H26" s="31"/>
      <c r="I26" s="4"/>
      <c r="J26" s="4"/>
      <c r="K26" s="4"/>
      <c r="L26" s="33"/>
      <c r="M26" s="33"/>
      <c r="N26" s="31"/>
      <c r="O26" s="46"/>
      <c r="P26" s="31"/>
      <c r="Q26" s="31"/>
      <c r="R26" s="4"/>
      <c r="S26" s="4"/>
      <c r="T26" s="33"/>
      <c r="U26" s="13"/>
      <c r="V26" s="31"/>
      <c r="W26" s="34"/>
      <c r="X26" s="4"/>
      <c r="Y26" s="4"/>
      <c r="Z26" s="33"/>
      <c r="AA26" s="4"/>
      <c r="AB26" s="33"/>
      <c r="AC26" s="7"/>
      <c r="AD26" s="35"/>
      <c r="AE26" s="4"/>
      <c r="AF26" s="33"/>
      <c r="AG26" s="36"/>
      <c r="AH26" s="31"/>
      <c r="AI26" s="4"/>
      <c r="AJ26" s="4"/>
      <c r="AK26" s="33"/>
      <c r="AL26" s="4"/>
      <c r="AM26" s="4"/>
      <c r="AN26" s="4"/>
      <c r="AO26" s="4"/>
      <c r="AP26" s="10"/>
      <c r="AQ26" s="31"/>
      <c r="AR26" s="31"/>
      <c r="AS26" s="4"/>
      <c r="AT26" s="4"/>
      <c r="AU26" s="4"/>
      <c r="AV26" s="4"/>
      <c r="AW26" s="4"/>
      <c r="AX26" s="4"/>
      <c r="AY26" s="31"/>
      <c r="AZ26" s="4"/>
      <c r="BA26" s="4"/>
      <c r="BB26" s="4"/>
      <c r="BC26" s="4"/>
      <c r="BD26" s="41"/>
      <c r="BE26" s="13"/>
      <c r="BF26" s="4"/>
      <c r="BG26" s="4"/>
      <c r="BH26" s="33"/>
      <c r="BI26" s="4"/>
      <c r="BJ26" s="4"/>
      <c r="BK26" s="4"/>
      <c r="BL26" s="33"/>
      <c r="BM26" s="31"/>
      <c r="BN26" s="4"/>
      <c r="BO26" s="4"/>
      <c r="BP26" s="87"/>
      <c r="BQ26" s="96"/>
      <c r="BR26" s="31"/>
      <c r="BS26" s="31"/>
      <c r="BT26" s="4"/>
      <c r="BU26" s="4"/>
      <c r="BV26" s="45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1:110" ht="12.75">
      <c r="A27" s="7"/>
      <c r="B27" s="4"/>
      <c r="C27" s="4"/>
      <c r="D27" s="4"/>
      <c r="E27" s="13"/>
      <c r="F27" s="33"/>
      <c r="G27" s="13"/>
      <c r="H27" s="31"/>
      <c r="I27" s="4"/>
      <c r="J27" s="4"/>
      <c r="K27" s="4"/>
      <c r="L27" s="33"/>
      <c r="M27" s="33"/>
      <c r="N27" s="31"/>
      <c r="O27" s="46"/>
      <c r="P27" s="31"/>
      <c r="Q27" s="31"/>
      <c r="R27" s="4"/>
      <c r="S27" s="4"/>
      <c r="T27" s="33"/>
      <c r="U27" s="13"/>
      <c r="V27" s="31"/>
      <c r="W27" s="34"/>
      <c r="X27" s="4"/>
      <c r="Y27" s="4"/>
      <c r="Z27" s="33"/>
      <c r="AA27" s="4"/>
      <c r="AB27" s="33"/>
      <c r="AC27" s="7"/>
      <c r="AD27" s="35"/>
      <c r="AE27" s="4"/>
      <c r="AF27" s="33"/>
      <c r="AG27" s="36"/>
      <c r="AH27" s="31"/>
      <c r="AI27" s="4"/>
      <c r="AJ27" s="4"/>
      <c r="AK27" s="33"/>
      <c r="AL27" s="4"/>
      <c r="AM27" s="4"/>
      <c r="AN27" s="4"/>
      <c r="AO27" s="4"/>
      <c r="AP27" s="10"/>
      <c r="AQ27" s="31"/>
      <c r="AR27" s="31"/>
      <c r="AS27" s="4"/>
      <c r="AT27" s="4"/>
      <c r="AU27" s="4"/>
      <c r="AV27" s="4"/>
      <c r="AW27" s="4"/>
      <c r="AX27" s="4"/>
      <c r="AY27" s="31"/>
      <c r="AZ27" s="4"/>
      <c r="BA27" s="4"/>
      <c r="BB27" s="4"/>
      <c r="BC27" s="4"/>
      <c r="BD27" s="41"/>
      <c r="BE27" s="13"/>
      <c r="BF27" s="4"/>
      <c r="BG27" s="4"/>
      <c r="BH27" s="33"/>
      <c r="BI27" s="4"/>
      <c r="BJ27" s="4"/>
      <c r="BK27" s="4"/>
      <c r="BL27" s="33"/>
      <c r="BM27" s="31"/>
      <c r="BN27" s="4"/>
      <c r="BO27" s="4"/>
      <c r="BP27" s="87"/>
      <c r="BQ27" s="96"/>
      <c r="BR27" s="31"/>
      <c r="BS27" s="31"/>
      <c r="BT27" s="4"/>
      <c r="BU27" s="4"/>
      <c r="BV27" s="45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1:110" ht="12.75">
      <c r="A28" s="7"/>
      <c r="B28" s="4"/>
      <c r="C28" s="4"/>
      <c r="D28" s="4"/>
      <c r="E28" s="13"/>
      <c r="F28" s="33"/>
      <c r="G28" s="13"/>
      <c r="H28" s="31"/>
      <c r="I28" s="4"/>
      <c r="J28" s="4"/>
      <c r="K28" s="4"/>
      <c r="L28" s="33"/>
      <c r="M28" s="33"/>
      <c r="N28" s="31"/>
      <c r="O28" s="46"/>
      <c r="P28" s="31"/>
      <c r="Q28" s="31"/>
      <c r="R28" s="4"/>
      <c r="S28" s="4"/>
      <c r="T28" s="33"/>
      <c r="U28" s="13"/>
      <c r="V28" s="31"/>
      <c r="W28" s="34"/>
      <c r="X28" s="4"/>
      <c r="Y28" s="4"/>
      <c r="Z28" s="33"/>
      <c r="AA28" s="4"/>
      <c r="AB28" s="33"/>
      <c r="AC28" s="7"/>
      <c r="AD28" s="35"/>
      <c r="AE28" s="4"/>
      <c r="AF28" s="33"/>
      <c r="AG28" s="36"/>
      <c r="AH28" s="31"/>
      <c r="AI28" s="4"/>
      <c r="AJ28" s="4"/>
      <c r="AK28" s="33"/>
      <c r="AL28" s="4"/>
      <c r="AM28" s="4"/>
      <c r="AN28" s="4"/>
      <c r="AO28" s="4"/>
      <c r="AP28" s="10"/>
      <c r="AQ28" s="31"/>
      <c r="AR28" s="31"/>
      <c r="AS28" s="4"/>
      <c r="AT28" s="4"/>
      <c r="AU28" s="4"/>
      <c r="AV28" s="4"/>
      <c r="AW28" s="4"/>
      <c r="AX28" s="4"/>
      <c r="AY28" s="31"/>
      <c r="AZ28" s="4"/>
      <c r="BA28" s="4"/>
      <c r="BB28" s="4"/>
      <c r="BC28" s="4"/>
      <c r="BD28" s="41"/>
      <c r="BE28" s="13"/>
      <c r="BF28" s="4"/>
      <c r="BG28" s="4"/>
      <c r="BH28" s="33"/>
      <c r="BI28" s="4"/>
      <c r="BJ28" s="4"/>
      <c r="BK28" s="4"/>
      <c r="BL28" s="33"/>
      <c r="BM28" s="31"/>
      <c r="BN28" s="4"/>
      <c r="BO28" s="4"/>
      <c r="BP28" s="87"/>
      <c r="BQ28" s="96"/>
      <c r="BR28" s="31"/>
      <c r="BS28" s="31"/>
      <c r="BT28" s="4"/>
      <c r="BU28" s="4"/>
      <c r="BV28" s="45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ht="12.75">
      <c r="A29" s="7"/>
      <c r="B29" s="4"/>
      <c r="C29" s="4"/>
      <c r="D29" s="4"/>
      <c r="E29" s="13"/>
      <c r="F29" s="33"/>
      <c r="G29" s="13"/>
      <c r="H29" s="31"/>
      <c r="I29" s="4"/>
      <c r="J29" s="4"/>
      <c r="K29" s="4"/>
      <c r="L29" s="33"/>
      <c r="M29" s="33"/>
      <c r="N29" s="31"/>
      <c r="O29" s="46"/>
      <c r="P29" s="31"/>
      <c r="Q29" s="31"/>
      <c r="R29" s="4"/>
      <c r="S29" s="4"/>
      <c r="T29" s="33"/>
      <c r="U29" s="13"/>
      <c r="V29" s="31"/>
      <c r="W29" s="34"/>
      <c r="X29" s="4"/>
      <c r="Y29" s="4"/>
      <c r="Z29" s="33"/>
      <c r="AA29" s="4"/>
      <c r="AB29" s="33"/>
      <c r="AC29" s="7"/>
      <c r="AD29" s="35"/>
      <c r="AE29" s="4"/>
      <c r="AF29" s="33"/>
      <c r="AG29" s="36"/>
      <c r="AH29" s="31"/>
      <c r="AI29" s="4"/>
      <c r="AJ29" s="4"/>
      <c r="AK29" s="33"/>
      <c r="AL29" s="4"/>
      <c r="AM29" s="4"/>
      <c r="AN29" s="4"/>
      <c r="AO29" s="4"/>
      <c r="AP29" s="10"/>
      <c r="AQ29" s="31"/>
      <c r="AR29" s="31"/>
      <c r="AS29" s="4"/>
      <c r="AT29" s="4"/>
      <c r="AU29" s="4"/>
      <c r="AV29" s="4"/>
      <c r="AW29" s="4"/>
      <c r="AX29" s="4"/>
      <c r="AY29" s="31"/>
      <c r="AZ29" s="4"/>
      <c r="BA29" s="4"/>
      <c r="BB29" s="4"/>
      <c r="BC29" s="4"/>
      <c r="BD29" s="41"/>
      <c r="BE29" s="13"/>
      <c r="BF29" s="4"/>
      <c r="BG29" s="4"/>
      <c r="BH29" s="33"/>
      <c r="BI29" s="4"/>
      <c r="BJ29" s="4"/>
      <c r="BK29" s="4"/>
      <c r="BL29" s="33"/>
      <c r="BM29" s="31"/>
      <c r="BN29" s="4"/>
      <c r="BO29" s="4"/>
      <c r="BP29" s="87"/>
      <c r="BQ29" s="96"/>
      <c r="BR29" s="31"/>
      <c r="BS29" s="31"/>
      <c r="BT29" s="4"/>
      <c r="BU29" s="4"/>
      <c r="BV29" s="45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ht="12.75">
      <c r="A30" s="7"/>
      <c r="B30" s="4"/>
      <c r="C30" s="4"/>
      <c r="D30" s="4"/>
      <c r="E30" s="13"/>
      <c r="F30" s="33"/>
      <c r="G30" s="13"/>
      <c r="H30" s="31"/>
      <c r="I30" s="4"/>
      <c r="J30" s="4"/>
      <c r="K30" s="4"/>
      <c r="L30" s="33"/>
      <c r="M30" s="33"/>
      <c r="N30" s="31"/>
      <c r="O30" s="46"/>
      <c r="P30" s="31"/>
      <c r="Q30" s="31"/>
      <c r="R30" s="4"/>
      <c r="S30" s="4"/>
      <c r="T30" s="33"/>
      <c r="U30" s="13"/>
      <c r="V30" s="31"/>
      <c r="W30" s="34"/>
      <c r="X30" s="4"/>
      <c r="Y30" s="4"/>
      <c r="Z30" s="33"/>
      <c r="AA30" s="4"/>
      <c r="AB30" s="33"/>
      <c r="AC30" s="7"/>
      <c r="AD30" s="35"/>
      <c r="AE30" s="4"/>
      <c r="AF30" s="33"/>
      <c r="AG30" s="36"/>
      <c r="AH30" s="31"/>
      <c r="AI30" s="4"/>
      <c r="AJ30" s="4"/>
      <c r="AK30" s="33"/>
      <c r="AL30" s="4"/>
      <c r="AM30" s="4"/>
      <c r="AN30" s="4"/>
      <c r="AO30" s="4"/>
      <c r="AP30" s="10"/>
      <c r="AQ30" s="31"/>
      <c r="AR30" s="31"/>
      <c r="AS30" s="4"/>
      <c r="AT30" s="4"/>
      <c r="AU30" s="4"/>
      <c r="AV30" s="4"/>
      <c r="AW30" s="4"/>
      <c r="AX30" s="4"/>
      <c r="AY30" s="31"/>
      <c r="AZ30" s="4"/>
      <c r="BA30" s="4"/>
      <c r="BB30" s="4"/>
      <c r="BC30" s="4"/>
      <c r="BD30" s="41"/>
      <c r="BE30" s="13"/>
      <c r="BF30" s="4"/>
      <c r="BG30" s="4"/>
      <c r="BH30" s="33"/>
      <c r="BI30" s="4"/>
      <c r="BJ30" s="4"/>
      <c r="BK30" s="4"/>
      <c r="BL30" s="33"/>
      <c r="BM30" s="31"/>
      <c r="BN30" s="4"/>
      <c r="BO30" s="4"/>
      <c r="BP30" s="87"/>
      <c r="BQ30" s="96"/>
      <c r="BR30" s="31"/>
      <c r="BS30" s="31"/>
      <c r="BT30" s="4"/>
      <c r="BU30" s="4"/>
      <c r="BV30" s="45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ht="12.75">
      <c r="A31" s="7"/>
      <c r="B31" s="4"/>
      <c r="C31" s="4"/>
      <c r="D31" s="4"/>
      <c r="E31" s="13"/>
      <c r="F31" s="33"/>
      <c r="G31" s="13"/>
      <c r="H31" s="31"/>
      <c r="I31" s="4"/>
      <c r="J31" s="4"/>
      <c r="K31" s="4"/>
      <c r="L31" s="33"/>
      <c r="M31" s="33"/>
      <c r="N31" s="31"/>
      <c r="O31" s="46"/>
      <c r="P31" s="31"/>
      <c r="Q31" s="31"/>
      <c r="R31" s="4"/>
      <c r="S31" s="4"/>
      <c r="T31" s="33"/>
      <c r="U31" s="13"/>
      <c r="V31" s="31"/>
      <c r="W31" s="34"/>
      <c r="X31" s="4"/>
      <c r="Y31" s="4"/>
      <c r="Z31" s="33"/>
      <c r="AA31" s="4"/>
      <c r="AB31" s="33"/>
      <c r="AC31" s="7"/>
      <c r="AD31" s="35"/>
      <c r="AE31" s="4"/>
      <c r="AF31" s="33"/>
      <c r="AG31" s="36"/>
      <c r="AH31" s="31"/>
      <c r="AI31" s="4"/>
      <c r="AJ31" s="4"/>
      <c r="AK31" s="33"/>
      <c r="AL31" s="4"/>
      <c r="AM31" s="4"/>
      <c r="AN31" s="4"/>
      <c r="AO31" s="4"/>
      <c r="AP31" s="10"/>
      <c r="AQ31" s="31"/>
      <c r="AR31" s="31"/>
      <c r="AS31" s="4"/>
      <c r="AT31" s="4"/>
      <c r="AU31" s="4"/>
      <c r="AV31" s="4"/>
      <c r="AW31" s="4"/>
      <c r="AX31" s="4"/>
      <c r="AY31" s="31"/>
      <c r="AZ31" s="4"/>
      <c r="BA31" s="4"/>
      <c r="BB31" s="4"/>
      <c r="BC31" s="4"/>
      <c r="BD31" s="41"/>
      <c r="BE31" s="13"/>
      <c r="BF31" s="4"/>
      <c r="BG31" s="4"/>
      <c r="BH31" s="33"/>
      <c r="BI31" s="4"/>
      <c r="BJ31" s="4"/>
      <c r="BK31" s="4"/>
      <c r="BL31" s="33"/>
      <c r="BM31" s="31"/>
      <c r="BN31" s="4"/>
      <c r="BO31" s="4"/>
      <c r="BP31" s="87"/>
      <c r="BQ31" s="96"/>
      <c r="BR31" s="31"/>
      <c r="BS31" s="31"/>
      <c r="BT31" s="4"/>
      <c r="BU31" s="4"/>
      <c r="BV31" s="45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68:83" ht="12.75">
      <c r="BP32" s="89"/>
      <c r="BQ32" s="86"/>
      <c r="CE32" s="4"/>
    </row>
    <row r="33" spans="68:69" ht="12.75">
      <c r="BP33" s="89"/>
      <c r="BQ33" s="86"/>
    </row>
    <row r="34" spans="68:69" ht="12.75">
      <c r="BP34" s="89"/>
      <c r="BQ34" s="86"/>
    </row>
    <row r="35" spans="68:69" ht="12.75">
      <c r="BP35" s="89"/>
      <c r="BQ35" s="86"/>
    </row>
    <row r="36" spans="68:69" ht="12.75">
      <c r="BP36" s="89"/>
      <c r="BQ36" s="86"/>
    </row>
    <row r="37" spans="68:69" ht="12.75">
      <c r="BP37" s="89"/>
      <c r="BQ37" s="86"/>
    </row>
    <row r="38" spans="68:69" ht="12.75">
      <c r="BP38" s="89"/>
      <c r="BQ38" s="98"/>
    </row>
    <row r="39" spans="68:69" ht="12.75">
      <c r="BP39" s="89"/>
      <c r="BQ39" s="98"/>
    </row>
    <row r="40" ht="12.75">
      <c r="BP40" s="89"/>
    </row>
    <row r="41" ht="12.75">
      <c r="BP41" s="89"/>
    </row>
    <row r="42" ht="12.75">
      <c r="BP42" s="89"/>
    </row>
    <row r="43" ht="12.75">
      <c r="BP43" s="89"/>
    </row>
    <row r="44" ht="12.75">
      <c r="BP44" s="89"/>
    </row>
    <row r="45" ht="12.75">
      <c r="BP45" s="89"/>
    </row>
    <row r="46" ht="12.75">
      <c r="BP46" s="89"/>
    </row>
    <row r="47" ht="12.75">
      <c r="BP47" s="89"/>
    </row>
    <row r="48" ht="12.75">
      <c r="BP48" s="89"/>
    </row>
    <row r="49" ht="12.75">
      <c r="BP49" s="89"/>
    </row>
    <row r="50" ht="12.75">
      <c r="BP50" s="89"/>
    </row>
    <row r="51" ht="12.75">
      <c r="BP51" s="89"/>
    </row>
    <row r="52" ht="12.75">
      <c r="BP52" s="89"/>
    </row>
    <row r="53" ht="12.75">
      <c r="BP53" s="89"/>
    </row>
    <row r="54" ht="12.75">
      <c r="BP54" s="89"/>
    </row>
    <row r="55" ht="12.75">
      <c r="BP55" s="89"/>
    </row>
    <row r="56" ht="12.75">
      <c r="BP56" s="89"/>
    </row>
    <row r="57" ht="12.75">
      <c r="BP57" s="89"/>
    </row>
    <row r="58" ht="12.75">
      <c r="BP58" s="89"/>
    </row>
    <row r="59" ht="12.75">
      <c r="BP59" s="89"/>
    </row>
    <row r="60" ht="12.75">
      <c r="BP60" s="89"/>
    </row>
    <row r="61" ht="12.75">
      <c r="BP61" s="89"/>
    </row>
    <row r="62" ht="12.75">
      <c r="BP62" s="89"/>
    </row>
    <row r="63" ht="12.75">
      <c r="BP63" s="89"/>
    </row>
    <row r="64" ht="12.75">
      <c r="BP64" s="89"/>
    </row>
    <row r="65" ht="12.75">
      <c r="BP65" s="89"/>
    </row>
    <row r="66" ht="12.75">
      <c r="BP66" s="89"/>
    </row>
    <row r="67" ht="12.75">
      <c r="BP67" s="89"/>
    </row>
    <row r="68" ht="12.75">
      <c r="BP68" s="89"/>
    </row>
    <row r="69" ht="12.75">
      <c r="BP69" s="89"/>
    </row>
    <row r="70" ht="12.75">
      <c r="BP70" s="89"/>
    </row>
    <row r="71" ht="12.75">
      <c r="BP71" s="89"/>
    </row>
  </sheetData>
  <mergeCells count="27">
    <mergeCell ref="B2:O2"/>
    <mergeCell ref="CO3:CP3"/>
    <mergeCell ref="CQ3:CQ4"/>
    <mergeCell ref="B17:D17"/>
    <mergeCell ref="J17:N17"/>
    <mergeCell ref="AZ17:BB17"/>
    <mergeCell ref="BO17:BO22"/>
    <mergeCell ref="CE3:CF3"/>
    <mergeCell ref="CG3:CJ3"/>
    <mergeCell ref="CK3:CL3"/>
    <mergeCell ref="CM3:CN3"/>
    <mergeCell ref="BN3:BS3"/>
    <mergeCell ref="BT3:BU3"/>
    <mergeCell ref="BV3:BW3"/>
    <mergeCell ref="BX3:CD3"/>
    <mergeCell ref="AS3:AY3"/>
    <mergeCell ref="AZ3:BE3"/>
    <mergeCell ref="BF3:BI3"/>
    <mergeCell ref="BJ3:BM3"/>
    <mergeCell ref="W3:AB3"/>
    <mergeCell ref="AC3:AH3"/>
    <mergeCell ref="AI3:AM3"/>
    <mergeCell ref="AN3:AR3"/>
    <mergeCell ref="A3:A4"/>
    <mergeCell ref="B3:H3"/>
    <mergeCell ref="I3:Q3"/>
    <mergeCell ref="R3:V3"/>
  </mergeCells>
  <printOptions/>
  <pageMargins left="0.75" right="0.75" top="1" bottom="1" header="0.5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Поломкина</cp:lastModifiedBy>
  <cp:lastPrinted>2012-02-08T11:03:40Z</cp:lastPrinted>
  <dcterms:created xsi:type="dcterms:W3CDTF">2009-01-27T10:52:16Z</dcterms:created>
  <dcterms:modified xsi:type="dcterms:W3CDTF">2012-03-07T07:30:00Z</dcterms:modified>
  <cp:category/>
  <cp:version/>
  <cp:contentType/>
  <cp:contentStatus/>
</cp:coreProperties>
</file>